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9040" windowHeight="14820"/>
  </bookViews>
  <sheets>
    <sheet name="汇总表" sheetId="7" r:id="rId1"/>
    <sheet name="入职奖励" sheetId="1" r:id="rId2"/>
    <sheet name="岗位津贴" sheetId="2" r:id="rId3"/>
    <sheet name="岗位津贴（居家）" sheetId="3" r:id="rId4"/>
    <sheet name="新增床位补贴" sheetId="4" r:id="rId5"/>
    <sheet name="五类老人" sheetId="5" r:id="rId6"/>
    <sheet name="区护理型床位补贴" sheetId="6" r:id="rId7"/>
  </sheets>
  <definedNames>
    <definedName name="_xlnm._FilterDatabase" localSheetId="2" hidden="1">岗位津贴!$A$3:$L$36</definedName>
    <definedName name="_xlnm._FilterDatabase" localSheetId="3" hidden="1">'岗位津贴（居家）'!$A$3:$L$40</definedName>
    <definedName name="_xlnm._FilterDatabase" localSheetId="1" hidden="1">入职奖励!$A$3:$L$24</definedName>
    <definedName name="_xlnm.Print_Titles" localSheetId="2">岗位津贴!$3:$3</definedName>
    <definedName name="_xlnm.Print_Titles" localSheetId="3">'岗位津贴（居家）'!$3:$3</definedName>
    <definedName name="_xlnm.Print_Titles" localSheetId="1">入职奖励!$3:$3</definedName>
  </definedNames>
  <calcPr calcId="124519"/>
</workbook>
</file>

<file path=xl/calcChain.xml><?xml version="1.0" encoding="utf-8"?>
<calcChain xmlns="http://schemas.openxmlformats.org/spreadsheetml/2006/main">
  <c r="L27" i="2"/>
  <c r="L7"/>
  <c r="D23" i="7"/>
  <c r="E23"/>
  <c r="F23"/>
  <c r="G23"/>
  <c r="C23"/>
  <c r="H5"/>
  <c r="H8"/>
  <c r="H7"/>
  <c r="H4"/>
  <c r="H11"/>
  <c r="H6"/>
  <c r="H17"/>
  <c r="H13"/>
  <c r="H14"/>
  <c r="H15"/>
  <c r="H16"/>
  <c r="H18"/>
  <c r="H20"/>
  <c r="H21"/>
  <c r="H19"/>
  <c r="H22"/>
  <c r="H10"/>
  <c r="H12"/>
  <c r="H9"/>
  <c r="L24" i="1"/>
  <c r="G4" i="6"/>
  <c r="F9" i="5"/>
  <c r="E9"/>
  <c r="G9" i="4"/>
  <c r="G4"/>
  <c r="H4" s="1"/>
  <c r="H9"/>
  <c r="H23" i="7" l="1"/>
  <c r="K39" i="3"/>
  <c r="L39" s="1"/>
  <c r="K37"/>
  <c r="L37" s="1"/>
  <c r="K36"/>
  <c r="K34"/>
  <c r="K32"/>
  <c r="K31"/>
  <c r="K28"/>
  <c r="L26" s="1"/>
  <c r="K26"/>
  <c r="K25"/>
  <c r="K24"/>
  <c r="K23"/>
  <c r="L23" s="1"/>
  <c r="K22"/>
  <c r="K21"/>
  <c r="K19"/>
  <c r="L19" s="1"/>
  <c r="K18"/>
  <c r="L17"/>
  <c r="K17"/>
  <c r="K16"/>
  <c r="K15"/>
  <c r="K14"/>
  <c r="K13"/>
  <c r="L12"/>
  <c r="K12"/>
  <c r="K11"/>
  <c r="K10"/>
  <c r="K9"/>
  <c r="L8" s="1"/>
  <c r="K8"/>
  <c r="K7"/>
  <c r="K6"/>
  <c r="K5"/>
  <c r="K4"/>
  <c r="K35" i="2"/>
  <c r="L34" s="1"/>
  <c r="K34"/>
  <c r="K33"/>
  <c r="L33" s="1"/>
  <c r="K32"/>
  <c r="K31"/>
  <c r="K30"/>
  <c r="K29"/>
  <c r="K26"/>
  <c r="L26" s="1"/>
  <c r="K25"/>
  <c r="K24"/>
  <c r="K23"/>
  <c r="L22" s="1"/>
  <c r="K22"/>
  <c r="K21"/>
  <c r="K20"/>
  <c r="K19"/>
  <c r="K18"/>
  <c r="K17"/>
  <c r="L16" s="1"/>
  <c r="K16"/>
  <c r="K15"/>
  <c r="K14"/>
  <c r="L13"/>
  <c r="L12"/>
  <c r="K11"/>
  <c r="K10"/>
  <c r="K9"/>
  <c r="K8"/>
  <c r="L6"/>
  <c r="K5"/>
  <c r="K4"/>
  <c r="L15" i="3" l="1"/>
  <c r="L24"/>
  <c r="L34"/>
  <c r="L6"/>
  <c r="L10"/>
  <c r="L4"/>
  <c r="L13"/>
  <c r="L21"/>
  <c r="L31"/>
  <c r="L14" i="2"/>
  <c r="L20"/>
  <c r="L8"/>
  <c r="L18"/>
  <c r="L29"/>
  <c r="L10"/>
  <c r="L31"/>
  <c r="L24"/>
  <c r="L4"/>
  <c r="L40" i="3" l="1"/>
  <c r="L36" i="2"/>
</calcChain>
</file>

<file path=xl/sharedStrings.xml><?xml version="1.0" encoding="utf-8"?>
<sst xmlns="http://schemas.openxmlformats.org/spreadsheetml/2006/main" count="745" uniqueCount="404">
  <si>
    <t>序号</t>
  </si>
  <si>
    <t>机构名称</t>
  </si>
  <si>
    <t>申报人姓名</t>
  </si>
  <si>
    <t>提交学历证书等级</t>
  </si>
  <si>
    <t>合同签订单位</t>
  </si>
  <si>
    <t>合同签订时间</t>
  </si>
  <si>
    <t>社保缴纳时间</t>
  </si>
  <si>
    <t>提交证书类别</t>
  </si>
  <si>
    <t>证书领取时间</t>
  </si>
  <si>
    <t>申请年限</t>
  </si>
  <si>
    <t>申请时间</t>
  </si>
  <si>
    <t>本次申请金额</t>
  </si>
  <si>
    <t>南京市建邺区九如城清荷北园养老护理中心</t>
  </si>
  <si>
    <t>刘星月</t>
  </si>
  <si>
    <t>全日制大专</t>
  </si>
  <si>
    <t>南京九如城护理院有限公司</t>
  </si>
  <si>
    <t>2020.4.3-2021.6.30</t>
  </si>
  <si>
    <t>2020.4-2021.6</t>
  </si>
  <si>
    <t>护理学初级（士）</t>
  </si>
  <si>
    <t>2018.5.7</t>
  </si>
  <si>
    <t>1-2年</t>
  </si>
  <si>
    <t>第3年</t>
  </si>
  <si>
    <t>2020.4-2023.9</t>
  </si>
  <si>
    <t>2021.7.1-2022.6.30
2022.7.1-2025.6.30</t>
  </si>
  <si>
    <t>2021.7-2023.10</t>
  </si>
  <si>
    <t>江苏民康老年服务中心</t>
  </si>
  <si>
    <t>应秀凤</t>
  </si>
  <si>
    <t>2017.11.1-2018.10.31
2018.11.1-2021.10.31
2021.11.1-2024.10.31</t>
  </si>
  <si>
    <t>2017.11-2023.10</t>
  </si>
  <si>
    <t>中级养老护理员</t>
  </si>
  <si>
    <t>2019.7-2023.9</t>
  </si>
  <si>
    <t>陈芳</t>
  </si>
  <si>
    <t>魏雨</t>
  </si>
  <si>
    <t>2020.7.1-2021.6.30
2021.7.1-2024.6.20</t>
  </si>
  <si>
    <t>2020.7-2023.10</t>
  </si>
  <si>
    <t>2016.11.8</t>
  </si>
  <si>
    <t>2020.7-2023.9</t>
  </si>
  <si>
    <t>孙雪</t>
  </si>
  <si>
    <t>2020.7-2022.9</t>
  </si>
  <si>
    <t>高级养老护理员</t>
  </si>
  <si>
    <t>2020.12-2023.9</t>
  </si>
  <si>
    <t>陈宇航</t>
  </si>
  <si>
    <t>江苏心颐荟健康产业发展有限公司</t>
  </si>
  <si>
    <t>黄庆丽</t>
  </si>
  <si>
    <t>2022.8.24-2025.9.30</t>
  </si>
  <si>
    <t>2022.9-2023.10</t>
  </si>
  <si>
    <t>护士执业证</t>
  </si>
  <si>
    <t>2020.7.23首次注册
2022.8.29注册于本单位</t>
  </si>
  <si>
    <t>第1年</t>
  </si>
  <si>
    <t>2022.8-2023.9</t>
  </si>
  <si>
    <t>南京市建邺区泰乐城养老中心</t>
  </si>
  <si>
    <t>钱慧</t>
  </si>
  <si>
    <t>南京泰乐城护理院有限公司</t>
  </si>
  <si>
    <t>2021.3.15-2024.3.14</t>
  </si>
  <si>
    <t>2021.3-2023.10</t>
  </si>
  <si>
    <t>2021.3-2023.9</t>
  </si>
  <si>
    <t>孙婷婷</t>
  </si>
  <si>
    <t>2020.5.1-2023.4.30
2023.5.1-2026.4.30</t>
  </si>
  <si>
    <t>2020.5-2023.10</t>
  </si>
  <si>
    <t>2018.11.1首次注册
2020.7.14注册于泰乐城</t>
  </si>
  <si>
    <t>2020.5-2023.9</t>
  </si>
  <si>
    <t>胡路路</t>
  </si>
  <si>
    <t>2019.7.4-2022.7.3
2022.7.4-2025.7.31</t>
  </si>
  <si>
    <t>2019.7-2023.10</t>
  </si>
  <si>
    <t>2019.7.25首次注册
2019.9.2注册于泰乐城</t>
  </si>
  <si>
    <t>第4年</t>
  </si>
  <si>
    <t>张悦</t>
  </si>
  <si>
    <t>2020.12.21-2023.12.31</t>
  </si>
  <si>
    <t>2020.12-2023.10</t>
  </si>
  <si>
    <t>2020.5.20首次注册
2020.12.22注册于泰乐城</t>
  </si>
  <si>
    <t>赵梦迪</t>
  </si>
  <si>
    <t>2021.7.21-2024.7.31</t>
  </si>
  <si>
    <t>2021.8.31首次注册
注册于泰乐城</t>
  </si>
  <si>
    <t>2021.8-2023.9</t>
  </si>
  <si>
    <t>刘称称</t>
  </si>
  <si>
    <t>2020.12.21-2023.12.20</t>
  </si>
  <si>
    <t>2021.1.26首次注册
注册于泰乐城</t>
  </si>
  <si>
    <t>2021.1-2023.9</t>
  </si>
  <si>
    <t>傅萍</t>
  </si>
  <si>
    <t>全日制中专</t>
  </si>
  <si>
    <t>南京乾中护理院有限公司</t>
  </si>
  <si>
    <t>2018.4.1-2019.3.31</t>
  </si>
  <si>
    <t>2018.4-2019.4</t>
  </si>
  <si>
    <t>2017.7.5首次注册
2019.7.5注册于泰乐城</t>
  </si>
  <si>
    <t>第5年</t>
  </si>
  <si>
    <t>2018.4-2023.9</t>
  </si>
  <si>
    <t>2019.4.15-2022.4.14
2022.4.15-2025.4.30</t>
  </si>
  <si>
    <t>2019.5-2023.10</t>
  </si>
  <si>
    <t>周舟</t>
  </si>
  <si>
    <t>2018.7.1-2021.6.30
2021.7.1-2024.6.30</t>
  </si>
  <si>
    <t>2018.6-2023.10</t>
  </si>
  <si>
    <t>康复医学治疗技术</t>
  </si>
  <si>
    <t>2019.6.2</t>
  </si>
  <si>
    <t>2019.6-2023.9</t>
  </si>
  <si>
    <t>南京市建邺区社会福利院</t>
  </si>
  <si>
    <t>张瑞超</t>
  </si>
  <si>
    <t>2020.9.30-2023.9.30</t>
  </si>
  <si>
    <t>南京业成劳务管理咨询服务有限公司</t>
  </si>
  <si>
    <t>2020.6-2021.7</t>
  </si>
  <si>
    <t>2021.12.20</t>
  </si>
  <si>
    <t>2021.12-2023.9</t>
  </si>
  <si>
    <t>南京建邺人力资源开发服务所</t>
  </si>
  <si>
    <t>2021.8-2023.10</t>
  </si>
  <si>
    <t>南京市慧恩老年公寓</t>
  </si>
  <si>
    <t>严小婷</t>
  </si>
  <si>
    <t>南京市建邺区慧恩护理中心</t>
  </si>
  <si>
    <t>2022.9.1－2023.8.31
2023.9.1－2024.8.31</t>
  </si>
  <si>
    <t>2022.9－2023.9</t>
  </si>
  <si>
    <t>2022.4-2023.10</t>
  </si>
  <si>
    <t>合计</t>
  </si>
  <si>
    <r>
      <rPr>
        <sz val="10"/>
        <color rgb="FF000000"/>
        <rFont val="宋体"/>
        <charset val="134"/>
      </rPr>
      <t>金额单位</t>
    </r>
    <r>
      <rPr>
        <sz val="11"/>
        <color rgb="FF000000"/>
        <rFont val="仿宋"/>
        <charset val="134"/>
      </rPr>
      <t>：元</t>
    </r>
  </si>
  <si>
    <t>单位</t>
  </si>
  <si>
    <t>姓名</t>
  </si>
  <si>
    <t>社保缴纳年限</t>
  </si>
  <si>
    <t>申请补贴年限</t>
  </si>
  <si>
    <t>申请补贴月数</t>
  </si>
  <si>
    <t>申请补贴标准（元/月）</t>
  </si>
  <si>
    <t>申请补贴金额</t>
  </si>
  <si>
    <t>南京市建邺区南山园老年公寓</t>
  </si>
  <si>
    <t>辛靖</t>
  </si>
  <si>
    <t>2016.12.1-2017.11.30
2017.12.1-2018.11.30
2018.12.1-2020.11.30
2020.12.1-2023.11.30</t>
  </si>
  <si>
    <t>2016.12-2023.10</t>
  </si>
  <si>
    <t>2015.12.9</t>
  </si>
  <si>
    <t>2016.12-2023.9</t>
  </si>
  <si>
    <t>2022.10-2022.11</t>
  </si>
  <si>
    <t>2022.12-2023.9</t>
  </si>
  <si>
    <t>陈卫</t>
  </si>
  <si>
    <t>2014.9.1-2015.8.31
2015.9.1-2018.8.31
2018.9.1-2021.8.31
2021.9.1起无固定期限</t>
  </si>
  <si>
    <t>2014.10-2023.10</t>
  </si>
  <si>
    <t>2013.12.31</t>
  </si>
  <si>
    <t>2015.9-2023.9</t>
  </si>
  <si>
    <t>2022.10-2023.9</t>
  </si>
  <si>
    <t>陈慧</t>
  </si>
  <si>
    <t>2015.9-2023.10</t>
  </si>
  <si>
    <t>护士执业证书</t>
  </si>
  <si>
    <t>2014.10.23</t>
  </si>
  <si>
    <t>2023.2-2023.8</t>
  </si>
  <si>
    <t>卓雪莎</t>
  </si>
  <si>
    <t>2016.7.1-2017.6.30
2017.7.1-2020.6.30
2020.7.1-2023.6.30
2023.7.1起无固定期限</t>
  </si>
  <si>
    <t>2016.7-2023.10</t>
  </si>
  <si>
    <t>2016.1.28</t>
  </si>
  <si>
    <t>2016.7-2023.9</t>
  </si>
  <si>
    <t>2022.10-2023.6</t>
  </si>
  <si>
    <t>2023.7-2023.9</t>
  </si>
  <si>
    <t>秦贤</t>
  </si>
  <si>
    <t>张敏</t>
  </si>
  <si>
    <t>2014.9-2023.10</t>
  </si>
  <si>
    <t>2014.1.23</t>
  </si>
  <si>
    <t>2014.9-2023.9</t>
  </si>
  <si>
    <t>高洁</t>
  </si>
  <si>
    <t>2013.7.1-2014.6.30
2014.7.1-2017.6.30
2017.7.1-2020.6.30
2020.7.1起无固定期限</t>
  </si>
  <si>
    <t>2013.7-2023.10</t>
  </si>
  <si>
    <t>2014.10-2023.9</t>
  </si>
  <si>
    <t>韦琳娜</t>
  </si>
  <si>
    <t>2017.1.1-2017.12.31
2018.1.1-2020.12.31
2021.1.1-2023.12.31</t>
  </si>
  <si>
    <t>2017.1-2023.10</t>
  </si>
  <si>
    <t>2016.11.28</t>
  </si>
  <si>
    <t>2017.1-2023.9</t>
  </si>
  <si>
    <t>2022.10-2022.12</t>
  </si>
  <si>
    <t>2023.1-2023.9</t>
  </si>
  <si>
    <t>吴肖然</t>
  </si>
  <si>
    <t>2017.7.1-2018.6.30
2018.7.1-2021.6.30
2021.7.1-2024.6.30</t>
  </si>
  <si>
    <t>2017.7-2023.10</t>
  </si>
  <si>
    <t>2017.7.10</t>
  </si>
  <si>
    <t>2017.7-2023.9</t>
  </si>
  <si>
    <t>洪雨</t>
  </si>
  <si>
    <t>2015.4.1-2016.3.31
2016.4.1-2019.3.31
2019.4.1-2022.3.31
2022.4.1起无固定期限</t>
  </si>
  <si>
    <t>2015.4-2023.10</t>
  </si>
  <si>
    <t>2016.1.26</t>
  </si>
  <si>
    <t>2016.1-2023.9</t>
  </si>
  <si>
    <t>高睿</t>
  </si>
  <si>
    <t>2015.1.1-2015.12.31</t>
  </si>
  <si>
    <t>2016.1-2023.10</t>
  </si>
  <si>
    <t>中级保健按摩师</t>
  </si>
  <si>
    <t>2013.5.22</t>
  </si>
  <si>
    <t>2016.1.1-2016.12.31
2017.1.1-2019.12.31
2020.1.1-2022.12.31
2023.1.1-2025.12.31</t>
  </si>
  <si>
    <t>顾佳</t>
  </si>
  <si>
    <t>2009.1.1-2011.6.30
2011.7.14-2016.7.13
2016.3.1-2017.2.28
2017.3.1-2018.2.28
2018.3.1-2019.2.28
2019.3.1-2022.2.28</t>
  </si>
  <si>
    <t>2008.10-2021.7</t>
  </si>
  <si>
    <t>初级养老护理员</t>
  </si>
  <si>
    <t>2014.8.20</t>
  </si>
  <si>
    <t>2014.8-2023.9</t>
  </si>
  <si>
    <t>2022.10-2023.7</t>
  </si>
  <si>
    <t>2021.8.1-2023.7.31
2023.8.1-2025.7.31</t>
  </si>
  <si>
    <t>2023.8-2023.9</t>
  </si>
  <si>
    <t>许丽娟</t>
  </si>
  <si>
    <t>2016.9.5-2019.9.5
2019.9.6-2022.9.5
2022.9.6起无固定期限</t>
  </si>
  <si>
    <t>2016.9-2023.10</t>
  </si>
  <si>
    <t>陈启军</t>
  </si>
  <si>
    <t>2020.10.2-2023.10.31</t>
  </si>
  <si>
    <t>2021.1-2023.10</t>
  </si>
  <si>
    <t>何凡尔</t>
  </si>
  <si>
    <t>2017.5.2-2020.5.2
2020.5.3-2023.5.2
2023.5.3-2026.5.31</t>
  </si>
  <si>
    <t>2017.5-2023.10</t>
  </si>
  <si>
    <t>医师资格证</t>
  </si>
  <si>
    <t>2006.12.8</t>
  </si>
  <si>
    <t>2017.5-2023.9</t>
  </si>
  <si>
    <t>2022.10-2023.4</t>
  </si>
  <si>
    <t>医师执业证书</t>
  </si>
  <si>
    <t>2023.5-2023.9</t>
  </si>
  <si>
    <t>闫仁斌</t>
  </si>
  <si>
    <t>2015.12.28-2018.12.28
2018.12.29-2021.12.28
2021.12.29-2024.12.31</t>
  </si>
  <si>
    <t>2017.2-2023.10</t>
  </si>
  <si>
    <t>1999.12.27</t>
  </si>
  <si>
    <t>2017.2-2023.9</t>
  </si>
  <si>
    <t>2022.10-2023.1</t>
  </si>
  <si>
    <t>医师执业证</t>
  </si>
  <si>
    <t>2015.8.4首次注册
2020.3.9注册南京泰乐城护理院</t>
  </si>
  <si>
    <t>2023.2-2023.9</t>
  </si>
  <si>
    <t>叶凤美</t>
  </si>
  <si>
    <t>王鑫</t>
  </si>
  <si>
    <t>江苏心颐荟健康产业有限公司</t>
  </si>
  <si>
    <t>2022.1.1-2024.9.30</t>
  </si>
  <si>
    <t>2022.7-2023.10</t>
  </si>
  <si>
    <t>高级健康管理师</t>
  </si>
  <si>
    <t>2020.5.25</t>
  </si>
  <si>
    <t>2022.7-2023.9</t>
  </si>
  <si>
    <t>秦志芳</t>
  </si>
  <si>
    <t>2020.1.1-2020.12.31
2021.1.1-2021.12.31
2022.1.1-2022.12.31
2023.1.1-2022.12.31</t>
  </si>
  <si>
    <t>2020.4-2020.7</t>
  </si>
  <si>
    <t>2012.12.31</t>
  </si>
  <si>
    <t>2022.10-2023.3</t>
  </si>
  <si>
    <t>2020.8-2023.9</t>
  </si>
  <si>
    <t>2022.4-2023.9</t>
  </si>
  <si>
    <r>
      <rPr>
        <sz val="10"/>
        <color rgb="FF000000"/>
        <rFont val="宋体"/>
        <charset val="134"/>
      </rPr>
      <t>金额单位</t>
    </r>
    <r>
      <rPr>
        <sz val="11"/>
        <color rgb="FF000000"/>
        <rFont val="仿宋"/>
        <charset val="134"/>
      </rPr>
      <t>：</t>
    </r>
    <r>
      <rPr>
        <sz val="11"/>
        <color rgb="FF000000"/>
        <rFont val="仿宋"/>
        <charset val="134"/>
      </rPr>
      <t>元</t>
    </r>
    <r>
      <rPr>
        <sz val="11"/>
        <color rgb="FF000000"/>
        <rFont val="仿宋"/>
        <charset val="134"/>
      </rPr>
      <t>。</t>
    </r>
  </si>
  <si>
    <t>申请补贴标准
（元/月）</t>
  </si>
  <si>
    <t>南京市建邺区国泰民安社区悦心居家养老服务中心</t>
  </si>
  <si>
    <t>方莉</t>
  </si>
  <si>
    <t>2019.6.17-2022.6.16
2022.7.1-2027.6.30</t>
  </si>
  <si>
    <t>南京市建邺区尚满天居家养老服务中心</t>
  </si>
  <si>
    <t>周辉</t>
  </si>
  <si>
    <t>2020.12.1-2023.1.30</t>
  </si>
  <si>
    <t>马金芝</t>
  </si>
  <si>
    <t>南京市建邺区九如城居家养老服务中心</t>
  </si>
  <si>
    <t>2017.11.6-2020.11.5</t>
  </si>
  <si>
    <t>南京市建邺区九如城莲花南苑居家养老服务中心</t>
  </si>
  <si>
    <t>2017.12-2020.9</t>
  </si>
  <si>
    <t>养老护理员上岗证</t>
  </si>
  <si>
    <t>2018.9-2023.9</t>
  </si>
  <si>
    <t>2022.10-2023.8</t>
  </si>
  <si>
    <t>2020.10.9-2023.10.8
2023.10.9-2026.10.8</t>
  </si>
  <si>
    <t>2020.10-2023.10</t>
  </si>
  <si>
    <t>刘莹</t>
  </si>
  <si>
    <t>2020.11.1-2023.10.31</t>
  </si>
  <si>
    <t>铁娜</t>
  </si>
  <si>
    <t>2022.4.11-2025.4.10</t>
  </si>
  <si>
    <t>护理学初级（师）</t>
  </si>
  <si>
    <t>2014.3.20</t>
  </si>
  <si>
    <t>2023.4-2023.9</t>
  </si>
  <si>
    <t>王倩南</t>
  </si>
  <si>
    <t>2019.4.1-2022.4.1
2022.4.2-2025.4.1</t>
  </si>
  <si>
    <t>2019.4-2023.10</t>
  </si>
  <si>
    <t>2019.12-2023.9</t>
  </si>
  <si>
    <t>南京建邺南山园沿河三村居家养老服务中心</t>
  </si>
  <si>
    <t>张晗</t>
  </si>
  <si>
    <t>南京南山园护理院</t>
  </si>
  <si>
    <t>2017.9.1-2019.8.31</t>
  </si>
  <si>
    <t>2017.9-2017.11</t>
  </si>
  <si>
    <t>2016.7.12</t>
  </si>
  <si>
    <t>2017.9-2023.9</t>
  </si>
  <si>
    <t>2017.11.1-2020.10.31
2020.11.1-2023.10.31</t>
  </si>
  <si>
    <t>2017.12-2023.10</t>
  </si>
  <si>
    <t>南京市建邺区迅捷居家养老服务中心</t>
  </si>
  <si>
    <t>李伟</t>
  </si>
  <si>
    <t>2016.5.1起无固定期限</t>
  </si>
  <si>
    <t>2017.9.13</t>
  </si>
  <si>
    <t>南京市建邺区金德松养老服务发展中心</t>
  </si>
  <si>
    <t>张金凤</t>
  </si>
  <si>
    <t>2012.1.1-2015.12.31
2016.1.1-2019.12.31
2020.1.1-2023.12.31</t>
  </si>
  <si>
    <t>2018.7-2019.8
2022.5-2022.10</t>
  </si>
  <si>
    <t>2012.1.1</t>
  </si>
  <si>
    <t>2017.10-2023.9</t>
  </si>
  <si>
    <t>2017.3-2018.6
2019.9-2022.4
2022.11-2023.10</t>
  </si>
  <si>
    <t>南京市建邺区九如城南苑居家养老服务中心</t>
  </si>
  <si>
    <t>程秀娟</t>
  </si>
  <si>
    <t>2017.12.1-2020.11.30</t>
  </si>
  <si>
    <t>2018.1-2023.10</t>
  </si>
  <si>
    <t>2020.12.1-2023.11.30</t>
  </si>
  <si>
    <t>徐建霞</t>
  </si>
  <si>
    <t>2019.10.22-2022.10.21
2022.10.22-2025.10.21</t>
  </si>
  <si>
    <t>2019.11-2023.10</t>
  </si>
  <si>
    <t>2021.12.2</t>
  </si>
  <si>
    <t>南京市建邺区悦华茶亭居家养老服务中心</t>
  </si>
  <si>
    <t>李艳</t>
  </si>
  <si>
    <t>南京市秦淮区悦华安养院</t>
  </si>
  <si>
    <t>2019.7.1-2020.7.31</t>
  </si>
  <si>
    <t>2019.7-2020.4</t>
  </si>
  <si>
    <t>2020.8.1-2023.7.31
2023.8.1-2028.7.31</t>
  </si>
  <si>
    <t>南京市建邺区福惠居家养老服务中心</t>
  </si>
  <si>
    <t>杨敏敏</t>
  </si>
  <si>
    <t>2018.1.1-2019.12.31
2020.1.1-2023.12.31</t>
  </si>
  <si>
    <t>2019.11-2020.6</t>
  </si>
  <si>
    <t>2019.11-2023.9</t>
  </si>
  <si>
    <t>2020.8-2021.8</t>
  </si>
  <si>
    <t>2022.11-2023.9</t>
  </si>
  <si>
    <t>2021.9-2023.3</t>
  </si>
  <si>
    <t>2023.4-2023.10</t>
  </si>
  <si>
    <t>杨琪琪</t>
  </si>
  <si>
    <t>南京市建邺区福惠居家养老服务中心香山路站点</t>
  </si>
  <si>
    <t>2017.7.1-2018.6.30</t>
  </si>
  <si>
    <t>2017.7-2020.6</t>
  </si>
  <si>
    <t>2016.12.2</t>
  </si>
  <si>
    <t>2020.7-2023.3</t>
  </si>
  <si>
    <t>南京市建邺区九如城融侨社区居家养老服务中心</t>
  </si>
  <si>
    <t>杨华娣</t>
  </si>
  <si>
    <t>2017.12-2021.2</t>
  </si>
  <si>
    <t>2020.11.6-2023.11.5
2021.4.1-2022.3.31</t>
  </si>
  <si>
    <t>2022.4.1-2025.3.31</t>
  </si>
  <si>
    <t>2021.4-2023.10</t>
  </si>
  <si>
    <t>杨小东</t>
  </si>
  <si>
    <t>2021.8.16-2022.8.15
2022.8.16-2023.8.15</t>
  </si>
  <si>
    <t>2022.1.15</t>
  </si>
  <si>
    <t>2022.1-2023.9</t>
  </si>
  <si>
    <t>2023.8.16-2026.8.15</t>
  </si>
  <si>
    <t>南京市建邺区慧捷洲岛紫园社区养老服务中心</t>
  </si>
  <si>
    <t>黄俊</t>
  </si>
  <si>
    <t>2020.9.25-2025.9.24</t>
  </si>
  <si>
    <t>2021.11-2023.10</t>
  </si>
  <si>
    <t>2021.11-2023.9</t>
  </si>
  <si>
    <r>
      <rPr>
        <sz val="10"/>
        <color theme="1"/>
        <rFont val="宋体"/>
        <family val="3"/>
        <charset val="134"/>
        <scheme val="minor"/>
      </rPr>
      <t>金额单位</t>
    </r>
    <r>
      <rPr>
        <sz val="11"/>
        <color theme="1"/>
        <rFont val="仿宋"/>
        <family val="3"/>
        <charset val="134"/>
      </rPr>
      <t>：</t>
    </r>
    <r>
      <rPr>
        <sz val="11"/>
        <color theme="1"/>
        <rFont val="仿宋"/>
        <family val="3"/>
        <charset val="134"/>
      </rPr>
      <t>元</t>
    </r>
    <r>
      <rPr>
        <sz val="11"/>
        <color theme="1"/>
        <rFont val="仿宋"/>
        <family val="3"/>
        <charset val="134"/>
      </rPr>
      <t>。</t>
    </r>
  </si>
  <si>
    <t>总补贴金额</t>
    <phoneticPr fontId="8" type="noConversion"/>
  </si>
  <si>
    <t>南京市建邺区银城康养双闸街道养老综合服务中心</t>
    <phoneticPr fontId="8" type="noConversion"/>
  </si>
  <si>
    <t>租赁</t>
    <phoneticPr fontId="8" type="noConversion"/>
  </si>
  <si>
    <t>第一笔补贴金额50%</t>
    <phoneticPr fontId="8" type="noConversion"/>
  </si>
  <si>
    <t>第二笔补贴金额50%</t>
    <phoneticPr fontId="8" type="noConversion"/>
  </si>
  <si>
    <t>产权性质</t>
    <phoneticPr fontId="8" type="noConversion"/>
  </si>
  <si>
    <t>总投资金额</t>
    <phoneticPr fontId="8" type="noConversion"/>
  </si>
  <si>
    <t>机构名称</t>
    <phoneticPr fontId="8" type="noConversion"/>
  </si>
  <si>
    <t>序号</t>
    <phoneticPr fontId="8" type="noConversion"/>
  </si>
  <si>
    <t>江苏心颐荟健康产业有限公司</t>
    <phoneticPr fontId="8" type="noConversion"/>
  </si>
  <si>
    <t>自建</t>
    <phoneticPr fontId="8" type="noConversion"/>
  </si>
  <si>
    <t>普通型床位（张）</t>
    <phoneticPr fontId="8" type="noConversion"/>
  </si>
  <si>
    <t>护理型床位（张）</t>
    <phoneticPr fontId="8" type="noConversion"/>
  </si>
  <si>
    <t>补贴标准（元/张）</t>
    <phoneticPr fontId="8" type="noConversion"/>
  </si>
  <si>
    <t>2020.6.2首次注册
2021.4.15注册于本单位</t>
    <phoneticPr fontId="8" type="noConversion"/>
  </si>
  <si>
    <t>2018.11.20首次注册
2023.8.16注册本单位</t>
    <phoneticPr fontId="8" type="noConversion"/>
  </si>
  <si>
    <t>2016.12.1首次注册
2021.6.22注册南京泰乐城护理院</t>
    <phoneticPr fontId="8" type="noConversion"/>
  </si>
  <si>
    <t>2007.10.23首次注册
2017.8.3注册南京泰乐城护理院</t>
    <phoneticPr fontId="8" type="noConversion"/>
  </si>
  <si>
    <t>2016.12.1首次注册
2021.6.22注册南京泰乐城护理院</t>
    <phoneticPr fontId="8" type="noConversion"/>
  </si>
  <si>
    <t>老人姓名</t>
  </si>
  <si>
    <t>低保老人</t>
  </si>
  <si>
    <t>补贴总金额</t>
  </si>
  <si>
    <t>失能、失智</t>
  </si>
  <si>
    <t>月份</t>
  </si>
  <si>
    <t>金额</t>
  </si>
  <si>
    <t>马保才</t>
  </si>
  <si>
    <t>补贴标准800元/月</t>
    <phoneticPr fontId="22" type="noConversion"/>
  </si>
  <si>
    <t>所属时间：2023年2-3季度</t>
    <phoneticPr fontId="21" type="noConversion"/>
  </si>
  <si>
    <t>2023.04-2023.09</t>
    <phoneticPr fontId="21" type="noConversion"/>
  </si>
  <si>
    <t>附件1：</t>
    <phoneticPr fontId="8" type="noConversion"/>
  </si>
  <si>
    <t>附件2：</t>
    <phoneticPr fontId="8" type="noConversion"/>
  </si>
  <si>
    <t>附件3：</t>
    <phoneticPr fontId="8" type="noConversion"/>
  </si>
  <si>
    <t>附件4：</t>
    <phoneticPr fontId="8" type="noConversion"/>
  </si>
  <si>
    <t>附件5：</t>
    <phoneticPr fontId="8" type="noConversion"/>
  </si>
  <si>
    <t>南京银城颐畅养老服务有限公司江心洲分公司</t>
    <phoneticPr fontId="8" type="noConversion"/>
  </si>
  <si>
    <t>医疗机构执业许可证获取时间</t>
    <phoneticPr fontId="8" type="noConversion"/>
  </si>
  <si>
    <t>南京市基本医疗保险定点医疗机构服务协议签订时间</t>
    <phoneticPr fontId="21" type="noConversion"/>
  </si>
  <si>
    <t>附件6：</t>
    <phoneticPr fontId="8" type="noConversion"/>
  </si>
  <si>
    <t>2020.4-2023.9</t>
    <phoneticPr fontId="8" type="noConversion"/>
  </si>
  <si>
    <t>2021.7-2023.10</t>
    <phoneticPr fontId="8" type="noConversion"/>
  </si>
  <si>
    <t>序号</t>
    <phoneticPr fontId="21" type="noConversion"/>
  </si>
  <si>
    <t>单位</t>
    <phoneticPr fontId="21" type="noConversion"/>
  </si>
  <si>
    <t>新增床位补贴</t>
    <phoneticPr fontId="21" type="noConversion"/>
  </si>
  <si>
    <t>入职奖励</t>
    <phoneticPr fontId="21" type="noConversion"/>
  </si>
  <si>
    <t>五类老人入住机构补贴</t>
    <phoneticPr fontId="21" type="noConversion"/>
  </si>
  <si>
    <t>区级护理型床位补贴</t>
    <phoneticPr fontId="21" type="noConversion"/>
  </si>
  <si>
    <t>小计</t>
    <phoneticPr fontId="21" type="noConversion"/>
  </si>
  <si>
    <t>南京市建邺区九如城清荷北园养老护理中心</t>
    <phoneticPr fontId="8" type="noConversion"/>
  </si>
  <si>
    <t>南京市建邺区九如城清荷北园养老护理中心</t>
    <phoneticPr fontId="21" type="noConversion"/>
  </si>
  <si>
    <t>南京市建邺区社会福利院</t>
    <phoneticPr fontId="8" type="noConversion"/>
  </si>
  <si>
    <t>南京市慧恩老年公寓</t>
    <phoneticPr fontId="8" type="noConversion"/>
  </si>
  <si>
    <t>合计</t>
    <phoneticPr fontId="21" type="noConversion"/>
  </si>
  <si>
    <t>南京市建邺区南山园老年公寓</t>
    <phoneticPr fontId="8" type="noConversion"/>
  </si>
  <si>
    <t>/</t>
    <phoneticPr fontId="21" type="noConversion"/>
  </si>
  <si>
    <t>江苏民康老年服务中心</t>
    <phoneticPr fontId="8" type="noConversion"/>
  </si>
  <si>
    <t>南京市建邺区国泰民安社区悦心居家养老服务中心</t>
    <phoneticPr fontId="8" type="noConversion"/>
  </si>
  <si>
    <t>南京市建邺区国泰民安社区悦心居家养老服务中心</t>
    <phoneticPr fontId="21" type="noConversion"/>
  </si>
  <si>
    <t>南京市建邺区尚满天居家养老服务中心</t>
    <phoneticPr fontId="8" type="noConversion"/>
  </si>
  <si>
    <t>南京建邺南山园沿河三村居家养老服务中心</t>
    <phoneticPr fontId="8" type="noConversion"/>
  </si>
  <si>
    <t>南京建邺南山园沿河三村居家养老服务中心</t>
    <phoneticPr fontId="21" type="noConversion"/>
  </si>
  <si>
    <t>南京市建邺区迅捷居家养老服务中心</t>
    <phoneticPr fontId="8" type="noConversion"/>
  </si>
  <si>
    <t>南京市建邺区迅捷居家养老服务中心</t>
    <phoneticPr fontId="21" type="noConversion"/>
  </si>
  <si>
    <t>南京市建邺区金德松养老服务发展中心</t>
    <phoneticPr fontId="8" type="noConversion"/>
  </si>
  <si>
    <t>南京市建邺区金德松养老服务发展中心</t>
    <phoneticPr fontId="21" type="noConversion"/>
  </si>
  <si>
    <t>南京市建邺区九如城南苑居家养老服务中心</t>
    <phoneticPr fontId="8" type="noConversion"/>
  </si>
  <si>
    <t>南京市建邺区九如城南苑居家养老服务中心</t>
    <phoneticPr fontId="21" type="noConversion"/>
  </si>
  <si>
    <t>南京市建邺区悦华茶亭居家养老服务中心</t>
    <phoneticPr fontId="8" type="noConversion"/>
  </si>
  <si>
    <t>南京市建邺区福惠居家养老服务中心</t>
    <phoneticPr fontId="8" type="noConversion"/>
  </si>
  <si>
    <t>南京市建邺区九如城融侨社区居家养老服务中心</t>
    <phoneticPr fontId="8" type="noConversion"/>
  </si>
  <si>
    <t>南京市建邺区慧捷洲岛紫园社区养老服务中心</t>
    <phoneticPr fontId="8" type="noConversion"/>
  </si>
  <si>
    <t>南京市建邺区银城康养双闸街道养老综合服务中心</t>
  </si>
  <si>
    <t>南京银城颐畅养老服务有限公司江心洲分公司</t>
  </si>
  <si>
    <t>岗位津贴</t>
    <phoneticPr fontId="21" type="noConversion"/>
  </si>
  <si>
    <t>建邺区2023年度养老机构从业人员入职奖励明细表</t>
    <phoneticPr fontId="8" type="noConversion"/>
  </si>
  <si>
    <t>建邺区2023年度养老机构从业人员岗位津贴明细表</t>
    <phoneticPr fontId="8" type="noConversion"/>
  </si>
  <si>
    <t>建邺区2023年度居家养老服务中心从业人员岗位津贴明细表</t>
    <phoneticPr fontId="8" type="noConversion"/>
  </si>
  <si>
    <t>建邺区2023年下半年养老机构新增床位第一笔补贴明细表</t>
    <phoneticPr fontId="8" type="noConversion"/>
  </si>
  <si>
    <t>建邺区2023年下半年养老机构新增床位第二笔补贴明细表</t>
    <phoneticPr fontId="8" type="noConversion"/>
  </si>
  <si>
    <t>建邺区2023年下半年“五类老人”入住养老机构补贴明细表</t>
    <phoneticPr fontId="22" type="noConversion"/>
  </si>
  <si>
    <t>建邺区区级护理型养老机构床位建设补贴明细表</t>
    <phoneticPr fontId="8" type="noConversion"/>
  </si>
  <si>
    <t>附件7：</t>
    <phoneticPr fontId="8" type="noConversion"/>
  </si>
  <si>
    <t>建邺区2023年度养老服务机构综合补贴汇总表</t>
    <phoneticPr fontId="21" type="noConversion"/>
  </si>
  <si>
    <t>说明：“五类老人”入住养老机构补贴中居家养老服务补贴与南京市失能保险不可重复享受，此次申报仅享受失能、失智低保老人800元/月补贴。
金额单位：元</t>
    <phoneticPr fontId="21" type="noConversion"/>
  </si>
  <si>
    <t>2015.9.1-2016.8.31
2016.9.1-2019.8.31
2019.9.1-2022.8.31
2022.9.1起无固定期限</t>
  </si>
</sst>
</file>

<file path=xl/styles.xml><?xml version="1.0" encoding="utf-8"?>
<styleSheet xmlns="http://schemas.openxmlformats.org/spreadsheetml/2006/main">
  <numFmts count="1">
    <numFmt numFmtId="176" formatCode="0.00_ "/>
  </numFmts>
  <fonts count="33">
    <font>
      <sz val="11"/>
      <name val="宋体"/>
      <charset val="134"/>
    </font>
    <font>
      <b/>
      <sz val="14"/>
      <color rgb="FF000000"/>
      <name val="宋体"/>
      <charset val="134"/>
    </font>
    <font>
      <b/>
      <sz val="22"/>
      <name val="黑体"/>
      <charset val="134"/>
    </font>
    <font>
      <sz val="10"/>
      <color rgb="FF000000"/>
      <name val="宋体"/>
      <charset val="134"/>
    </font>
    <font>
      <sz val="11"/>
      <color rgb="FF000000"/>
      <name val="宋体"/>
      <charset val="134"/>
    </font>
    <font>
      <sz val="11"/>
      <color rgb="FF000000"/>
      <name val="仿宋"/>
      <charset val="134"/>
    </font>
    <font>
      <sz val="11"/>
      <color theme="1"/>
      <name val="宋体"/>
      <family val="3"/>
      <charset val="134"/>
      <scheme val="minor"/>
    </font>
    <font>
      <b/>
      <sz val="14"/>
      <color theme="1"/>
      <name val="宋体"/>
      <family val="3"/>
      <charset val="134"/>
      <scheme val="minor"/>
    </font>
    <font>
      <sz val="9"/>
      <name val="宋体"/>
      <family val="3"/>
      <charset val="134"/>
    </font>
    <font>
      <sz val="10"/>
      <color theme="1"/>
      <name val="宋体"/>
      <family val="3"/>
      <charset val="134"/>
      <scheme val="minor"/>
    </font>
    <font>
      <b/>
      <sz val="10"/>
      <color theme="1"/>
      <name val="宋体"/>
      <family val="3"/>
      <charset val="134"/>
      <scheme val="minor"/>
    </font>
    <font>
      <sz val="11"/>
      <color theme="1"/>
      <name val="仿宋"/>
      <family val="3"/>
      <charset val="134"/>
    </font>
    <font>
      <sz val="11"/>
      <name val="宋体"/>
      <family val="3"/>
      <charset val="134"/>
    </font>
    <font>
      <sz val="10"/>
      <color theme="1"/>
      <name val="方正仿宋_GBK"/>
      <family val="4"/>
      <charset val="134"/>
    </font>
    <font>
      <b/>
      <sz val="20"/>
      <color rgb="FF000000"/>
      <name val="黑体"/>
      <family val="3"/>
      <charset val="134"/>
    </font>
    <font>
      <b/>
      <sz val="14"/>
      <color rgb="FF000000"/>
      <name val="方正仿宋_GBK"/>
      <family val="4"/>
      <charset val="134"/>
    </font>
    <font>
      <sz val="14"/>
      <color theme="1"/>
      <name val="方正仿宋_GBK"/>
      <family val="4"/>
      <charset val="134"/>
    </font>
    <font>
      <b/>
      <sz val="22"/>
      <name val="黑体"/>
      <family val="3"/>
      <charset val="134"/>
    </font>
    <font>
      <sz val="10"/>
      <color rgb="FF000000"/>
      <name val="方正仿宋_GBK"/>
      <family val="4"/>
      <charset val="134"/>
    </font>
    <font>
      <b/>
      <sz val="11"/>
      <color rgb="FF000000"/>
      <name val="方正仿宋_GBK"/>
      <family val="4"/>
      <charset val="134"/>
    </font>
    <font>
      <b/>
      <sz val="16"/>
      <name val="黑体"/>
      <family val="3"/>
      <charset val="134"/>
    </font>
    <font>
      <sz val="9"/>
      <name val="宋体"/>
      <charset val="134"/>
    </font>
    <font>
      <sz val="9"/>
      <name val="宋体"/>
      <family val="3"/>
      <charset val="134"/>
      <scheme val="minor"/>
    </font>
    <font>
      <b/>
      <sz val="14"/>
      <name val="黑体"/>
      <family val="3"/>
      <charset val="134"/>
    </font>
    <font>
      <b/>
      <sz val="11"/>
      <name val="宋体"/>
      <family val="3"/>
      <charset val="134"/>
    </font>
    <font>
      <sz val="11"/>
      <color theme="1"/>
      <name val="宋体"/>
      <charset val="134"/>
      <scheme val="minor"/>
    </font>
    <font>
      <sz val="11"/>
      <name val="宋体"/>
      <family val="3"/>
      <charset val="134"/>
      <scheme val="minor"/>
    </font>
    <font>
      <sz val="11"/>
      <color theme="1"/>
      <name val="宋体"/>
      <family val="3"/>
      <charset val="134"/>
    </font>
    <font>
      <b/>
      <sz val="11"/>
      <color theme="1"/>
      <name val="宋体"/>
      <family val="3"/>
      <charset val="134"/>
      <scheme val="minor"/>
    </font>
    <font>
      <sz val="10"/>
      <name val="方正仿宋_GBK"/>
      <family val="4"/>
      <charset val="134"/>
    </font>
    <font>
      <b/>
      <sz val="10"/>
      <color rgb="FF000000"/>
      <name val="方正仿宋_GBK"/>
      <family val="4"/>
      <charset val="134"/>
    </font>
    <font>
      <sz val="22"/>
      <name val="黑体"/>
      <family val="3"/>
      <charset val="134"/>
    </font>
    <font>
      <sz val="12"/>
      <name val="仿宋_GB2312"/>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6" fillId="0" borderId="0">
      <alignment vertical="center"/>
    </xf>
    <xf numFmtId="0" fontId="25" fillId="0" borderId="0">
      <alignment vertical="center"/>
    </xf>
  </cellStyleXfs>
  <cellXfs count="88">
    <xf numFmtId="0" fontId="0" fillId="0" borderId="0" xfId="0">
      <alignment vertical="center"/>
    </xf>
    <xf numFmtId="0" fontId="4" fillId="0" borderId="0" xfId="0" applyFont="1" applyAlignment="1">
      <alignment horizontal="center" vertical="center"/>
    </xf>
    <xf numFmtId="0" fontId="6" fillId="0" borderId="0" xfId="1">
      <alignment vertical="center"/>
    </xf>
    <xf numFmtId="0" fontId="10" fillId="0" borderId="0"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1" applyFont="1" applyBorder="1" applyAlignment="1">
      <alignment horizontal="center" vertical="center"/>
    </xf>
    <xf numFmtId="0" fontId="18" fillId="0" borderId="1" xfId="0" applyFont="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2" fillId="0" borderId="0" xfId="0" applyFont="1">
      <alignment vertical="center"/>
    </xf>
    <xf numFmtId="0" fontId="9" fillId="0" borderId="0" xfId="1" applyFont="1" applyFill="1" applyBorder="1" applyAlignment="1">
      <alignment horizontal="left" vertical="center" wrapText="1"/>
    </xf>
    <xf numFmtId="0" fontId="6" fillId="0" borderId="0" xfId="1" applyFont="1" applyFill="1" applyAlignment="1">
      <alignment vertical="center"/>
    </xf>
    <xf numFmtId="49" fontId="24" fillId="0" borderId="1" xfId="1" applyNumberFormat="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7" fillId="0" borderId="1" xfId="1"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28" fillId="0" borderId="1" xfId="1" applyFont="1" applyFill="1" applyBorder="1" applyAlignment="1">
      <alignment horizontal="center" vertical="center"/>
    </xf>
    <xf numFmtId="0" fontId="28" fillId="0" borderId="0" xfId="1" applyFont="1" applyFill="1" applyAlignment="1">
      <alignment vertical="center"/>
    </xf>
    <xf numFmtId="0" fontId="6" fillId="0" borderId="0" xfId="1" applyFont="1" applyFill="1" applyAlignment="1">
      <alignment horizontal="center" vertical="center"/>
    </xf>
    <xf numFmtId="0" fontId="7" fillId="0" borderId="0" xfId="1" applyFont="1" applyAlignment="1">
      <alignment vertical="center"/>
    </xf>
    <xf numFmtId="0" fontId="1" fillId="0" borderId="0" xfId="0" applyFont="1" applyAlignment="1">
      <alignment vertical="center"/>
    </xf>
    <xf numFmtId="31" fontId="16" fillId="0" borderId="1" xfId="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12" fillId="0" borderId="1" xfId="0" applyFont="1" applyBorder="1" applyAlignment="1">
      <alignment horizontal="center" vertical="center" wrapText="1"/>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12" fillId="0" borderId="1" xfId="0" applyFont="1" applyBorder="1" applyAlignment="1">
      <alignment horizontal="center" vertical="center"/>
    </xf>
    <xf numFmtId="0" fontId="0" fillId="0" borderId="0" xfId="0"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18" fillId="0" borderId="3"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31" fillId="0" borderId="8"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3" fillId="0" borderId="0" xfId="0" applyFont="1" applyFill="1" applyBorder="1" applyAlignment="1">
      <alignment horizontal="left"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18" fillId="0" borderId="1" xfId="0"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 fillId="0" borderId="0" xfId="0" applyFont="1" applyFill="1" applyAlignment="1">
      <alignment horizontal="left" vertical="center" wrapText="1"/>
    </xf>
    <xf numFmtId="176" fontId="18" fillId="0"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7" fillId="0" borderId="0" xfId="0" applyFont="1" applyFill="1" applyBorder="1" applyAlignment="1">
      <alignment horizontal="center" vertical="center"/>
    </xf>
    <xf numFmtId="0" fontId="14" fillId="0" borderId="0" xfId="1" applyFont="1" applyFill="1" applyAlignment="1">
      <alignment horizontal="center" vertical="center" wrapText="1"/>
    </xf>
    <xf numFmtId="0" fontId="9" fillId="0" borderId="0" xfId="1" applyFont="1" applyFill="1" applyBorder="1" applyAlignment="1">
      <alignment horizontal="left" vertical="center" wrapText="1"/>
    </xf>
    <xf numFmtId="0" fontId="32" fillId="0" borderId="0" xfId="0" applyFont="1" applyAlignment="1">
      <alignment horizontal="left" vertical="center" wrapText="1"/>
    </xf>
    <xf numFmtId="0" fontId="28" fillId="0" borderId="5" xfId="1" applyFont="1" applyFill="1" applyBorder="1" applyAlignment="1">
      <alignment horizontal="center" vertical="center"/>
    </xf>
    <xf numFmtId="0" fontId="28" fillId="0" borderId="6" xfId="1" applyFont="1" applyFill="1" applyBorder="1" applyAlignment="1">
      <alignment horizontal="center" vertical="center"/>
    </xf>
    <xf numFmtId="0" fontId="28" fillId="0" borderId="7" xfId="1" applyFont="1" applyFill="1" applyBorder="1" applyAlignment="1">
      <alignment horizontal="center" vertical="center"/>
    </xf>
    <xf numFmtId="0" fontId="20" fillId="0" borderId="0" xfId="1" applyFont="1" applyFill="1" applyAlignment="1">
      <alignment horizontal="center" vertical="center"/>
    </xf>
    <xf numFmtId="0" fontId="23" fillId="0" borderId="0" xfId="1" applyFont="1" applyFill="1" applyAlignment="1">
      <alignment horizontal="center" vertical="center"/>
    </xf>
    <xf numFmtId="0" fontId="24" fillId="0" borderId="1" xfId="1"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7" xfId="2" applyFont="1" applyFill="1" applyBorder="1" applyAlignment="1">
      <alignment horizontal="center" vertical="center" wrapText="1"/>
    </xf>
    <xf numFmtId="49" fontId="24" fillId="0" borderId="1" xfId="2" applyNumberFormat="1" applyFont="1" applyFill="1" applyBorder="1" applyAlignment="1">
      <alignment horizontal="center" vertical="center" wrapText="1"/>
    </xf>
    <xf numFmtId="0" fontId="24" fillId="0" borderId="1" xfId="2" applyFont="1" applyFill="1" applyBorder="1" applyAlignment="1">
      <alignment horizontal="center" vertical="center" wrapText="1"/>
    </xf>
    <xf numFmtId="49" fontId="24" fillId="0" borderId="1" xfId="1"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24"/>
  <sheetViews>
    <sheetView tabSelected="1" workbookViewId="0">
      <pane ySplit="3" topLeftCell="A4" activePane="bottomLeft" state="frozen"/>
      <selection pane="bottomLeft" activeCell="M17" sqref="M17"/>
    </sheetView>
  </sheetViews>
  <sheetFormatPr defaultRowHeight="13.5"/>
  <cols>
    <col min="1" max="1" width="9" style="35"/>
    <col min="2" max="2" width="43.125" style="38" customWidth="1"/>
    <col min="3" max="7" width="11.625" style="35" customWidth="1"/>
    <col min="8" max="8" width="13.375" style="35" customWidth="1"/>
  </cols>
  <sheetData>
    <row r="1" spans="1:8" ht="18.75">
      <c r="A1" s="29" t="s">
        <v>349</v>
      </c>
    </row>
    <row r="2" spans="1:8" ht="39.75" customHeight="1">
      <c r="A2" s="49" t="s">
        <v>401</v>
      </c>
      <c r="B2" s="49"/>
      <c r="C2" s="49"/>
      <c r="D2" s="49"/>
      <c r="E2" s="49"/>
      <c r="F2" s="49"/>
      <c r="G2" s="49"/>
      <c r="H2" s="49"/>
    </row>
    <row r="3" spans="1:8" s="43" customFormat="1" ht="51" customHeight="1">
      <c r="A3" s="44" t="s">
        <v>360</v>
      </c>
      <c r="B3" s="44" t="s">
        <v>361</v>
      </c>
      <c r="C3" s="44" t="s">
        <v>363</v>
      </c>
      <c r="D3" s="44" t="s">
        <v>392</v>
      </c>
      <c r="E3" s="44" t="s">
        <v>362</v>
      </c>
      <c r="F3" s="44" t="s">
        <v>364</v>
      </c>
      <c r="G3" s="44" t="s">
        <v>365</v>
      </c>
      <c r="H3" s="44" t="s">
        <v>366</v>
      </c>
    </row>
    <row r="4" spans="1:8" ht="22.5" customHeight="1">
      <c r="A4" s="36">
        <v>1</v>
      </c>
      <c r="B4" s="37" t="s">
        <v>94</v>
      </c>
      <c r="C4" s="36">
        <v>10000</v>
      </c>
      <c r="D4" s="36">
        <v>6320</v>
      </c>
      <c r="E4" s="42" t="s">
        <v>373</v>
      </c>
      <c r="F4" s="42" t="s">
        <v>373</v>
      </c>
      <c r="G4" s="42" t="s">
        <v>373</v>
      </c>
      <c r="H4" s="45">
        <f>SUM(C4:G4)</f>
        <v>16320</v>
      </c>
    </row>
    <row r="5" spans="1:8" ht="22.5" customHeight="1">
      <c r="A5" s="36">
        <v>2</v>
      </c>
      <c r="B5" s="37" t="s">
        <v>25</v>
      </c>
      <c r="C5" s="36">
        <v>42000</v>
      </c>
      <c r="D5" s="36">
        <v>81120</v>
      </c>
      <c r="E5" s="42" t="s">
        <v>373</v>
      </c>
      <c r="F5" s="42" t="s">
        <v>373</v>
      </c>
      <c r="G5" s="42" t="s">
        <v>373</v>
      </c>
      <c r="H5" s="45">
        <f>SUM(C5:G5)</f>
        <v>123120</v>
      </c>
    </row>
    <row r="6" spans="1:8" ht="22.5" customHeight="1">
      <c r="A6" s="36">
        <v>3</v>
      </c>
      <c r="B6" s="37" t="s">
        <v>118</v>
      </c>
      <c r="C6" s="42" t="s">
        <v>373</v>
      </c>
      <c r="D6" s="36">
        <v>9040</v>
      </c>
      <c r="E6" s="42" t="s">
        <v>373</v>
      </c>
      <c r="F6" s="42" t="s">
        <v>373</v>
      </c>
      <c r="G6" s="42" t="s">
        <v>373</v>
      </c>
      <c r="H6" s="45">
        <f>SUM(C6:G6)</f>
        <v>9040</v>
      </c>
    </row>
    <row r="7" spans="1:8" ht="22.5" customHeight="1">
      <c r="A7" s="36">
        <v>4</v>
      </c>
      <c r="B7" s="37" t="s">
        <v>50</v>
      </c>
      <c r="C7" s="36">
        <v>77000</v>
      </c>
      <c r="D7" s="36">
        <v>36360</v>
      </c>
      <c r="E7" s="42" t="s">
        <v>373</v>
      </c>
      <c r="F7" s="42" t="s">
        <v>373</v>
      </c>
      <c r="G7" s="42" t="s">
        <v>373</v>
      </c>
      <c r="H7" s="45">
        <f>SUM(C7:G7)</f>
        <v>113360</v>
      </c>
    </row>
    <row r="8" spans="1:8" ht="22.5" customHeight="1">
      <c r="A8" s="36">
        <v>5</v>
      </c>
      <c r="B8" s="37" t="s">
        <v>42</v>
      </c>
      <c r="C8" s="36">
        <v>10000</v>
      </c>
      <c r="D8" s="36">
        <v>2160</v>
      </c>
      <c r="E8" s="42">
        <v>1035000</v>
      </c>
      <c r="F8" s="42" t="s">
        <v>373</v>
      </c>
      <c r="G8" s="42" t="s">
        <v>373</v>
      </c>
      <c r="H8" s="45">
        <f t="shared" ref="H8:H22" si="0">SUM(C8:G8)</f>
        <v>1047160</v>
      </c>
    </row>
    <row r="9" spans="1:8" ht="22.5" customHeight="1">
      <c r="A9" s="36">
        <v>6</v>
      </c>
      <c r="B9" s="37" t="s">
        <v>368</v>
      </c>
      <c r="C9" s="36">
        <v>8000</v>
      </c>
      <c r="D9" s="42" t="s">
        <v>373</v>
      </c>
      <c r="E9" s="42" t="s">
        <v>373</v>
      </c>
      <c r="F9" s="42" t="s">
        <v>373</v>
      </c>
      <c r="G9" s="42" t="s">
        <v>373</v>
      </c>
      <c r="H9" s="45">
        <f>SUM(C9:G9)</f>
        <v>8000</v>
      </c>
    </row>
    <row r="10" spans="1:8" ht="22.5" customHeight="1">
      <c r="A10" s="36">
        <v>7</v>
      </c>
      <c r="B10" s="37" t="s">
        <v>390</v>
      </c>
      <c r="C10" s="42" t="s">
        <v>373</v>
      </c>
      <c r="D10" s="42" t="s">
        <v>373</v>
      </c>
      <c r="E10" s="36">
        <v>85000</v>
      </c>
      <c r="F10" s="42" t="s">
        <v>373</v>
      </c>
      <c r="G10" s="42" t="s">
        <v>373</v>
      </c>
      <c r="H10" s="45">
        <f>SUM(C10:G10)</f>
        <v>85000</v>
      </c>
    </row>
    <row r="11" spans="1:8" ht="22.5" customHeight="1">
      <c r="A11" s="36">
        <v>8</v>
      </c>
      <c r="B11" s="37" t="s">
        <v>103</v>
      </c>
      <c r="C11" s="36">
        <v>10000</v>
      </c>
      <c r="D11" s="36">
        <v>5520</v>
      </c>
      <c r="E11" s="42" t="s">
        <v>373</v>
      </c>
      <c r="F11" s="36">
        <v>4800</v>
      </c>
      <c r="G11" s="42" t="s">
        <v>373</v>
      </c>
      <c r="H11" s="45">
        <f t="shared" si="0"/>
        <v>20320</v>
      </c>
    </row>
    <row r="12" spans="1:8" ht="22.5" customHeight="1">
      <c r="A12" s="36">
        <v>9</v>
      </c>
      <c r="B12" s="37" t="s">
        <v>391</v>
      </c>
      <c r="C12" s="42" t="s">
        <v>373</v>
      </c>
      <c r="D12" s="42" t="s">
        <v>373</v>
      </c>
      <c r="E12" s="42" t="s">
        <v>373</v>
      </c>
      <c r="F12" s="42" t="s">
        <v>373</v>
      </c>
      <c r="G12" s="36">
        <v>122000</v>
      </c>
      <c r="H12" s="45">
        <f>SUM(C12:G12)</f>
        <v>122000</v>
      </c>
    </row>
    <row r="13" spans="1:8" ht="22.5" customHeight="1">
      <c r="A13" s="36">
        <v>10</v>
      </c>
      <c r="B13" s="37" t="s">
        <v>229</v>
      </c>
      <c r="C13" s="42" t="s">
        <v>373</v>
      </c>
      <c r="D13" s="36">
        <v>25720</v>
      </c>
      <c r="E13" s="42" t="s">
        <v>373</v>
      </c>
      <c r="F13" s="42" t="s">
        <v>373</v>
      </c>
      <c r="G13" s="42" t="s">
        <v>373</v>
      </c>
      <c r="H13" s="45">
        <f t="shared" si="0"/>
        <v>25720</v>
      </c>
    </row>
    <row r="14" spans="1:8" ht="22.5" customHeight="1">
      <c r="A14" s="36">
        <v>11</v>
      </c>
      <c r="B14" s="39" t="s">
        <v>379</v>
      </c>
      <c r="C14" s="42" t="s">
        <v>373</v>
      </c>
      <c r="D14" s="36">
        <v>6760</v>
      </c>
      <c r="E14" s="42" t="s">
        <v>373</v>
      </c>
      <c r="F14" s="42" t="s">
        <v>373</v>
      </c>
      <c r="G14" s="42" t="s">
        <v>373</v>
      </c>
      <c r="H14" s="45">
        <f t="shared" si="0"/>
        <v>6760</v>
      </c>
    </row>
    <row r="15" spans="1:8" ht="22.5" customHeight="1">
      <c r="A15" s="36">
        <v>12</v>
      </c>
      <c r="B15" s="39" t="s">
        <v>381</v>
      </c>
      <c r="C15" s="42" t="s">
        <v>373</v>
      </c>
      <c r="D15" s="36">
        <v>8680</v>
      </c>
      <c r="E15" s="42" t="s">
        <v>373</v>
      </c>
      <c r="F15" s="42" t="s">
        <v>373</v>
      </c>
      <c r="G15" s="42" t="s">
        <v>373</v>
      </c>
      <c r="H15" s="45">
        <f t="shared" si="0"/>
        <v>8680</v>
      </c>
    </row>
    <row r="16" spans="1:8" ht="22.5" customHeight="1">
      <c r="A16" s="36">
        <v>13</v>
      </c>
      <c r="B16" s="39" t="s">
        <v>383</v>
      </c>
      <c r="C16" s="42" t="s">
        <v>373</v>
      </c>
      <c r="D16" s="36">
        <v>6720</v>
      </c>
      <c r="E16" s="42" t="s">
        <v>373</v>
      </c>
      <c r="F16" s="42" t="s">
        <v>373</v>
      </c>
      <c r="G16" s="42" t="s">
        <v>373</v>
      </c>
      <c r="H16" s="45">
        <f t="shared" si="0"/>
        <v>6720</v>
      </c>
    </row>
    <row r="17" spans="1:8" ht="22.5" customHeight="1">
      <c r="A17" s="36">
        <v>14</v>
      </c>
      <c r="B17" s="39" t="s">
        <v>376</v>
      </c>
      <c r="C17" s="42" t="s">
        <v>373</v>
      </c>
      <c r="D17" s="36">
        <v>5200</v>
      </c>
      <c r="E17" s="42" t="s">
        <v>373</v>
      </c>
      <c r="F17" s="42" t="s">
        <v>373</v>
      </c>
      <c r="G17" s="42" t="s">
        <v>373</v>
      </c>
      <c r="H17" s="45">
        <f>SUM(C17:G17)</f>
        <v>5200</v>
      </c>
    </row>
    <row r="18" spans="1:8" ht="22.5" customHeight="1">
      <c r="A18" s="36">
        <v>15</v>
      </c>
      <c r="B18" s="39" t="s">
        <v>385</v>
      </c>
      <c r="C18" s="42" t="s">
        <v>373</v>
      </c>
      <c r="D18" s="36">
        <v>13800</v>
      </c>
      <c r="E18" s="42" t="s">
        <v>373</v>
      </c>
      <c r="F18" s="42" t="s">
        <v>373</v>
      </c>
      <c r="G18" s="42" t="s">
        <v>373</v>
      </c>
      <c r="H18" s="45">
        <f t="shared" si="0"/>
        <v>13800</v>
      </c>
    </row>
    <row r="19" spans="1:8" ht="22.5" customHeight="1">
      <c r="A19" s="36">
        <v>16</v>
      </c>
      <c r="B19" s="37" t="s">
        <v>303</v>
      </c>
      <c r="C19" s="42" t="s">
        <v>373</v>
      </c>
      <c r="D19" s="36">
        <v>9880</v>
      </c>
      <c r="E19" s="42" t="s">
        <v>373</v>
      </c>
      <c r="F19" s="42" t="s">
        <v>373</v>
      </c>
      <c r="G19" s="42" t="s">
        <v>373</v>
      </c>
      <c r="H19" s="45">
        <f>SUM(C19:G19)</f>
        <v>9880</v>
      </c>
    </row>
    <row r="20" spans="1:8" ht="22.5" customHeight="1">
      <c r="A20" s="36">
        <v>17</v>
      </c>
      <c r="B20" s="37" t="s">
        <v>282</v>
      </c>
      <c r="C20" s="42" t="s">
        <v>373</v>
      </c>
      <c r="D20" s="36">
        <v>5680</v>
      </c>
      <c r="E20" s="42" t="s">
        <v>373</v>
      </c>
      <c r="F20" s="42" t="s">
        <v>373</v>
      </c>
      <c r="G20" s="42" t="s">
        <v>373</v>
      </c>
      <c r="H20" s="45">
        <f t="shared" si="0"/>
        <v>5680</v>
      </c>
    </row>
    <row r="21" spans="1:8" ht="22.5" customHeight="1">
      <c r="A21" s="36">
        <v>18</v>
      </c>
      <c r="B21" s="37" t="s">
        <v>288</v>
      </c>
      <c r="C21" s="42" t="s">
        <v>373</v>
      </c>
      <c r="D21" s="36">
        <v>12560</v>
      </c>
      <c r="E21" s="42" t="s">
        <v>373</v>
      </c>
      <c r="F21" s="42" t="s">
        <v>373</v>
      </c>
      <c r="G21" s="42" t="s">
        <v>373</v>
      </c>
      <c r="H21" s="45">
        <f t="shared" si="0"/>
        <v>12560</v>
      </c>
    </row>
    <row r="22" spans="1:8" ht="22.5" customHeight="1">
      <c r="A22" s="36">
        <v>19</v>
      </c>
      <c r="B22" s="37" t="s">
        <v>314</v>
      </c>
      <c r="C22" s="42" t="s">
        <v>373</v>
      </c>
      <c r="D22" s="36">
        <v>6160</v>
      </c>
      <c r="E22" s="42" t="s">
        <v>373</v>
      </c>
      <c r="F22" s="42" t="s">
        <v>373</v>
      </c>
      <c r="G22" s="42" t="s">
        <v>373</v>
      </c>
      <c r="H22" s="45">
        <f t="shared" si="0"/>
        <v>6160</v>
      </c>
    </row>
    <row r="23" spans="1:8" ht="25.5" customHeight="1">
      <c r="A23" s="50" t="s">
        <v>371</v>
      </c>
      <c r="B23" s="51"/>
      <c r="C23" s="45">
        <f>SUM(C4:C22)</f>
        <v>157000</v>
      </c>
      <c r="D23" s="45">
        <f t="shared" ref="D23:H23" si="1">SUM(D4:D22)</f>
        <v>241680</v>
      </c>
      <c r="E23" s="45">
        <f t="shared" si="1"/>
        <v>1120000</v>
      </c>
      <c r="F23" s="45">
        <f t="shared" si="1"/>
        <v>4800</v>
      </c>
      <c r="G23" s="45">
        <f t="shared" si="1"/>
        <v>122000</v>
      </c>
      <c r="H23" s="45">
        <f t="shared" si="1"/>
        <v>1645480</v>
      </c>
    </row>
    <row r="24" spans="1:8">
      <c r="A24" s="52" t="s">
        <v>110</v>
      </c>
      <c r="B24" s="52"/>
    </row>
  </sheetData>
  <mergeCells count="3">
    <mergeCell ref="A2:H2"/>
    <mergeCell ref="A23:B23"/>
    <mergeCell ref="A24:B24"/>
  </mergeCells>
  <phoneticPr fontId="2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L26"/>
  <sheetViews>
    <sheetView workbookViewId="0">
      <pane ySplit="3" topLeftCell="A16" activePane="bottomLeft" state="frozen"/>
      <selection pane="bottomLeft" activeCell="C12" sqref="C12"/>
    </sheetView>
  </sheetViews>
  <sheetFormatPr defaultColWidth="10" defaultRowHeight="13.5"/>
  <cols>
    <col min="1" max="1" width="6.5" customWidth="1"/>
    <col min="2" max="2" width="20.375" bestFit="1" customWidth="1"/>
    <col min="3" max="3" width="14.25" bestFit="1" customWidth="1"/>
    <col min="4" max="4" width="11.375" customWidth="1"/>
    <col min="5" max="5" width="20.375" bestFit="1" customWidth="1"/>
    <col min="6" max="6" width="21" bestFit="1" customWidth="1"/>
    <col min="7" max="8" width="16.25" bestFit="1" customWidth="1"/>
    <col min="9" max="9" width="21.125" bestFit="1" customWidth="1"/>
    <col min="10" max="10" width="12.5" bestFit="1" customWidth="1"/>
    <col min="11" max="11" width="14.125" bestFit="1" customWidth="1"/>
    <col min="12" max="12" width="16.25" bestFit="1" customWidth="1"/>
  </cols>
  <sheetData>
    <row r="1" spans="1:12" ht="18.75">
      <c r="A1" s="29" t="s">
        <v>350</v>
      </c>
      <c r="B1" s="29"/>
    </row>
    <row r="2" spans="1:12" ht="50.25" customHeight="1">
      <c r="A2" s="61" t="s">
        <v>393</v>
      </c>
      <c r="B2" s="61"/>
      <c r="C2" s="61"/>
      <c r="D2" s="61"/>
      <c r="E2" s="61"/>
      <c r="F2" s="61"/>
      <c r="G2" s="61"/>
      <c r="H2" s="61"/>
      <c r="I2" s="61"/>
      <c r="J2" s="61"/>
      <c r="K2" s="61"/>
      <c r="L2" s="61"/>
    </row>
    <row r="3" spans="1:12" s="17" customFormat="1" ht="39" customHeight="1">
      <c r="A3" s="12" t="s">
        <v>0</v>
      </c>
      <c r="B3" s="12" t="s">
        <v>1</v>
      </c>
      <c r="C3" s="12" t="s">
        <v>2</v>
      </c>
      <c r="D3" s="12" t="s">
        <v>3</v>
      </c>
      <c r="E3" s="12" t="s">
        <v>4</v>
      </c>
      <c r="F3" s="12" t="s">
        <v>5</v>
      </c>
      <c r="G3" s="12" t="s">
        <v>6</v>
      </c>
      <c r="H3" s="12" t="s">
        <v>7</v>
      </c>
      <c r="I3" s="12" t="s">
        <v>8</v>
      </c>
      <c r="J3" s="12" t="s">
        <v>9</v>
      </c>
      <c r="K3" s="12" t="s">
        <v>10</v>
      </c>
      <c r="L3" s="12" t="s">
        <v>11</v>
      </c>
    </row>
    <row r="4" spans="1:12" ht="39" customHeight="1">
      <c r="A4" s="59">
        <v>1</v>
      </c>
      <c r="B4" s="59" t="s">
        <v>367</v>
      </c>
      <c r="C4" s="59" t="s">
        <v>13</v>
      </c>
      <c r="D4" s="59" t="s">
        <v>14</v>
      </c>
      <c r="E4" s="7" t="s">
        <v>15</v>
      </c>
      <c r="F4" s="7" t="s">
        <v>16</v>
      </c>
      <c r="G4" s="8" t="s">
        <v>17</v>
      </c>
      <c r="H4" s="59" t="s">
        <v>18</v>
      </c>
      <c r="I4" s="59" t="s">
        <v>19</v>
      </c>
      <c r="J4" s="56" t="s">
        <v>21</v>
      </c>
      <c r="K4" s="56" t="s">
        <v>358</v>
      </c>
      <c r="L4" s="53">
        <v>8000</v>
      </c>
    </row>
    <row r="5" spans="1:12" ht="39" customHeight="1">
      <c r="A5" s="60"/>
      <c r="B5" s="60"/>
      <c r="C5" s="60" t="s">
        <v>13</v>
      </c>
      <c r="D5" s="60" t="s">
        <v>14</v>
      </c>
      <c r="E5" s="9" t="s">
        <v>12</v>
      </c>
      <c r="F5" s="9" t="s">
        <v>23</v>
      </c>
      <c r="G5" s="31" t="s">
        <v>359</v>
      </c>
      <c r="H5" s="60"/>
      <c r="I5" s="60"/>
      <c r="J5" s="56"/>
      <c r="K5" s="56"/>
      <c r="L5" s="53"/>
    </row>
    <row r="6" spans="1:12" ht="39" customHeight="1">
      <c r="A6" s="8">
        <v>2</v>
      </c>
      <c r="B6" s="8" t="s">
        <v>25</v>
      </c>
      <c r="C6" s="8" t="s">
        <v>26</v>
      </c>
      <c r="D6" s="8" t="s">
        <v>14</v>
      </c>
      <c r="E6" s="8" t="s">
        <v>25</v>
      </c>
      <c r="F6" s="9" t="s">
        <v>27</v>
      </c>
      <c r="G6" s="8" t="s">
        <v>28</v>
      </c>
      <c r="H6" s="9" t="s">
        <v>29</v>
      </c>
      <c r="I6" s="9">
        <v>2019.7</v>
      </c>
      <c r="J6" s="8" t="s">
        <v>21</v>
      </c>
      <c r="K6" s="8" t="s">
        <v>30</v>
      </c>
      <c r="L6" s="40">
        <v>8000</v>
      </c>
    </row>
    <row r="7" spans="1:12" ht="39" customHeight="1">
      <c r="A7" s="8">
        <v>3</v>
      </c>
      <c r="B7" s="8" t="s">
        <v>25</v>
      </c>
      <c r="C7" s="8" t="s">
        <v>31</v>
      </c>
      <c r="D7" s="8" t="s">
        <v>14</v>
      </c>
      <c r="E7" s="8" t="s">
        <v>25</v>
      </c>
      <c r="F7" s="9" t="s">
        <v>27</v>
      </c>
      <c r="G7" s="8" t="s">
        <v>28</v>
      </c>
      <c r="H7" s="9" t="s">
        <v>29</v>
      </c>
      <c r="I7" s="9">
        <v>2019.7</v>
      </c>
      <c r="J7" s="8" t="s">
        <v>21</v>
      </c>
      <c r="K7" s="8" t="s">
        <v>30</v>
      </c>
      <c r="L7" s="40">
        <v>8000</v>
      </c>
    </row>
    <row r="8" spans="1:12" ht="39" customHeight="1">
      <c r="A8" s="8">
        <v>4</v>
      </c>
      <c r="B8" s="8" t="s">
        <v>25</v>
      </c>
      <c r="C8" s="8" t="s">
        <v>32</v>
      </c>
      <c r="D8" s="10" t="s">
        <v>14</v>
      </c>
      <c r="E8" s="10" t="s">
        <v>25</v>
      </c>
      <c r="F8" s="9" t="s">
        <v>33</v>
      </c>
      <c r="G8" s="9" t="s">
        <v>34</v>
      </c>
      <c r="H8" s="10" t="s">
        <v>29</v>
      </c>
      <c r="I8" s="10" t="s">
        <v>35</v>
      </c>
      <c r="J8" s="9" t="s">
        <v>21</v>
      </c>
      <c r="K8" s="10" t="s">
        <v>36</v>
      </c>
      <c r="L8" s="40">
        <v>8000</v>
      </c>
    </row>
    <row r="9" spans="1:12" ht="39" customHeight="1">
      <c r="A9" s="8">
        <v>5</v>
      </c>
      <c r="B9" s="10" t="s">
        <v>25</v>
      </c>
      <c r="C9" s="9" t="s">
        <v>37</v>
      </c>
      <c r="D9" s="10" t="s">
        <v>14</v>
      </c>
      <c r="E9" s="10" t="s">
        <v>25</v>
      </c>
      <c r="F9" s="9" t="s">
        <v>33</v>
      </c>
      <c r="G9" s="9" t="s">
        <v>38</v>
      </c>
      <c r="H9" s="10" t="s">
        <v>39</v>
      </c>
      <c r="I9" s="10">
        <v>2020.12</v>
      </c>
      <c r="J9" s="9" t="s">
        <v>20</v>
      </c>
      <c r="K9" s="10" t="s">
        <v>40</v>
      </c>
      <c r="L9" s="40">
        <v>10000</v>
      </c>
    </row>
    <row r="10" spans="1:12" ht="39" customHeight="1">
      <c r="A10" s="8">
        <v>6</v>
      </c>
      <c r="B10" s="10" t="s">
        <v>25</v>
      </c>
      <c r="C10" s="10" t="s">
        <v>41</v>
      </c>
      <c r="D10" s="10" t="s">
        <v>14</v>
      </c>
      <c r="E10" s="10" t="s">
        <v>25</v>
      </c>
      <c r="F10" s="10" t="s">
        <v>33</v>
      </c>
      <c r="G10" s="10" t="s">
        <v>34</v>
      </c>
      <c r="H10" s="10" t="s">
        <v>29</v>
      </c>
      <c r="I10" s="10" t="s">
        <v>35</v>
      </c>
      <c r="J10" s="10" t="s">
        <v>21</v>
      </c>
      <c r="K10" s="10" t="s">
        <v>36</v>
      </c>
      <c r="L10" s="40">
        <v>8000</v>
      </c>
    </row>
    <row r="11" spans="1:12" ht="39" customHeight="1">
      <c r="A11" s="8">
        <v>7</v>
      </c>
      <c r="B11" s="10" t="s">
        <v>42</v>
      </c>
      <c r="C11" s="10" t="s">
        <v>43</v>
      </c>
      <c r="D11" s="10" t="s">
        <v>14</v>
      </c>
      <c r="E11" s="10" t="s">
        <v>42</v>
      </c>
      <c r="F11" s="10" t="s">
        <v>44</v>
      </c>
      <c r="G11" s="10" t="s">
        <v>45</v>
      </c>
      <c r="H11" s="10" t="s">
        <v>46</v>
      </c>
      <c r="I11" s="10" t="s">
        <v>47</v>
      </c>
      <c r="J11" s="10" t="s">
        <v>48</v>
      </c>
      <c r="K11" s="10" t="s">
        <v>49</v>
      </c>
      <c r="L11" s="40">
        <v>10000</v>
      </c>
    </row>
    <row r="12" spans="1:12" ht="39" customHeight="1">
      <c r="A12" s="8">
        <v>8</v>
      </c>
      <c r="B12" s="10" t="s">
        <v>50</v>
      </c>
      <c r="C12" s="9" t="s">
        <v>51</v>
      </c>
      <c r="D12" s="10" t="s">
        <v>14</v>
      </c>
      <c r="E12" s="10" t="s">
        <v>52</v>
      </c>
      <c r="F12" s="9" t="s">
        <v>53</v>
      </c>
      <c r="G12" s="10" t="s">
        <v>54</v>
      </c>
      <c r="H12" s="10" t="s">
        <v>46</v>
      </c>
      <c r="I12" s="10" t="s">
        <v>334</v>
      </c>
      <c r="J12" s="9" t="s">
        <v>48</v>
      </c>
      <c r="K12" s="10" t="s">
        <v>55</v>
      </c>
      <c r="L12" s="40">
        <v>10000</v>
      </c>
    </row>
    <row r="13" spans="1:12" ht="39" customHeight="1">
      <c r="A13" s="8">
        <v>9</v>
      </c>
      <c r="B13" s="9" t="s">
        <v>50</v>
      </c>
      <c r="C13" s="9" t="s">
        <v>56</v>
      </c>
      <c r="D13" s="9" t="s">
        <v>14</v>
      </c>
      <c r="E13" s="9" t="s">
        <v>52</v>
      </c>
      <c r="F13" s="9" t="s">
        <v>57</v>
      </c>
      <c r="G13" s="9" t="s">
        <v>58</v>
      </c>
      <c r="H13" s="10" t="s">
        <v>46</v>
      </c>
      <c r="I13" s="10" t="s">
        <v>59</v>
      </c>
      <c r="J13" s="10" t="s">
        <v>21</v>
      </c>
      <c r="K13" s="9" t="s">
        <v>60</v>
      </c>
      <c r="L13" s="40">
        <v>8000</v>
      </c>
    </row>
    <row r="14" spans="1:12" ht="39" customHeight="1">
      <c r="A14" s="8">
        <v>10</v>
      </c>
      <c r="B14" s="9" t="s">
        <v>50</v>
      </c>
      <c r="C14" s="10" t="s">
        <v>61</v>
      </c>
      <c r="D14" s="9" t="s">
        <v>14</v>
      </c>
      <c r="E14" s="9" t="s">
        <v>52</v>
      </c>
      <c r="F14" s="10" t="s">
        <v>62</v>
      </c>
      <c r="G14" s="10" t="s">
        <v>63</v>
      </c>
      <c r="H14" s="10" t="s">
        <v>46</v>
      </c>
      <c r="I14" s="10" t="s">
        <v>64</v>
      </c>
      <c r="J14" s="10" t="s">
        <v>65</v>
      </c>
      <c r="K14" s="10" t="s">
        <v>30</v>
      </c>
      <c r="L14" s="40">
        <v>10000</v>
      </c>
    </row>
    <row r="15" spans="1:12" ht="39" customHeight="1">
      <c r="A15" s="8">
        <v>11</v>
      </c>
      <c r="B15" s="9" t="s">
        <v>50</v>
      </c>
      <c r="C15" s="9" t="s">
        <v>66</v>
      </c>
      <c r="D15" s="10" t="s">
        <v>14</v>
      </c>
      <c r="E15" s="9" t="s">
        <v>52</v>
      </c>
      <c r="F15" s="9" t="s">
        <v>67</v>
      </c>
      <c r="G15" s="9" t="s">
        <v>68</v>
      </c>
      <c r="H15" s="10" t="s">
        <v>46</v>
      </c>
      <c r="I15" s="10" t="s">
        <v>69</v>
      </c>
      <c r="J15" s="9" t="s">
        <v>48</v>
      </c>
      <c r="K15" s="10" t="s">
        <v>40</v>
      </c>
      <c r="L15" s="40">
        <v>10000</v>
      </c>
    </row>
    <row r="16" spans="1:12" ht="39" customHeight="1">
      <c r="A16" s="8">
        <v>12</v>
      </c>
      <c r="B16" s="9" t="s">
        <v>50</v>
      </c>
      <c r="C16" s="9" t="s">
        <v>70</v>
      </c>
      <c r="D16" s="10" t="s">
        <v>14</v>
      </c>
      <c r="E16" s="9" t="s">
        <v>52</v>
      </c>
      <c r="F16" s="9" t="s">
        <v>71</v>
      </c>
      <c r="G16" s="9" t="s">
        <v>24</v>
      </c>
      <c r="H16" s="10" t="s">
        <v>46</v>
      </c>
      <c r="I16" s="10" t="s">
        <v>72</v>
      </c>
      <c r="J16" s="9" t="s">
        <v>48</v>
      </c>
      <c r="K16" s="10" t="s">
        <v>73</v>
      </c>
      <c r="L16" s="40">
        <v>10000</v>
      </c>
    </row>
    <row r="17" spans="1:12" ht="39" customHeight="1">
      <c r="A17" s="8">
        <v>13</v>
      </c>
      <c r="B17" s="9" t="s">
        <v>50</v>
      </c>
      <c r="C17" s="9" t="s">
        <v>74</v>
      </c>
      <c r="D17" s="10" t="s">
        <v>14</v>
      </c>
      <c r="E17" s="9" t="s">
        <v>52</v>
      </c>
      <c r="F17" s="9" t="s">
        <v>75</v>
      </c>
      <c r="G17" s="9" t="s">
        <v>68</v>
      </c>
      <c r="H17" s="10" t="s">
        <v>46</v>
      </c>
      <c r="I17" s="10" t="s">
        <v>76</v>
      </c>
      <c r="J17" s="9" t="s">
        <v>48</v>
      </c>
      <c r="K17" s="10" t="s">
        <v>77</v>
      </c>
      <c r="L17" s="40">
        <v>10000</v>
      </c>
    </row>
    <row r="18" spans="1:12" ht="39" customHeight="1">
      <c r="A18" s="57">
        <v>14</v>
      </c>
      <c r="B18" s="56" t="s">
        <v>50</v>
      </c>
      <c r="C18" s="56" t="s">
        <v>78</v>
      </c>
      <c r="D18" s="56" t="s">
        <v>79</v>
      </c>
      <c r="E18" s="9" t="s">
        <v>80</v>
      </c>
      <c r="F18" s="9" t="s">
        <v>81</v>
      </c>
      <c r="G18" s="9" t="s">
        <v>82</v>
      </c>
      <c r="H18" s="56" t="s">
        <v>46</v>
      </c>
      <c r="I18" s="56" t="s">
        <v>83</v>
      </c>
      <c r="J18" s="56" t="s">
        <v>84</v>
      </c>
      <c r="K18" s="56" t="s">
        <v>85</v>
      </c>
      <c r="L18" s="54">
        <v>9000</v>
      </c>
    </row>
    <row r="19" spans="1:12" ht="39" customHeight="1">
      <c r="A19" s="58"/>
      <c r="B19" s="56"/>
      <c r="C19" s="56"/>
      <c r="D19" s="56"/>
      <c r="E19" s="9" t="s">
        <v>52</v>
      </c>
      <c r="F19" s="9" t="s">
        <v>86</v>
      </c>
      <c r="G19" s="9" t="s">
        <v>87</v>
      </c>
      <c r="H19" s="56"/>
      <c r="I19" s="56"/>
      <c r="J19" s="56"/>
      <c r="K19" s="56"/>
      <c r="L19" s="55"/>
    </row>
    <row r="20" spans="1:12" ht="39" customHeight="1">
      <c r="A20" s="10">
        <v>15</v>
      </c>
      <c r="B20" s="9" t="s">
        <v>50</v>
      </c>
      <c r="C20" s="10" t="s">
        <v>88</v>
      </c>
      <c r="D20" s="9" t="s">
        <v>14</v>
      </c>
      <c r="E20" s="9" t="s">
        <v>52</v>
      </c>
      <c r="F20" s="10" t="s">
        <v>89</v>
      </c>
      <c r="G20" s="10" t="s">
        <v>90</v>
      </c>
      <c r="H20" s="10" t="s">
        <v>91</v>
      </c>
      <c r="I20" s="10" t="s">
        <v>92</v>
      </c>
      <c r="J20" s="10" t="s">
        <v>65</v>
      </c>
      <c r="K20" s="10" t="s">
        <v>93</v>
      </c>
      <c r="L20" s="40">
        <v>10000</v>
      </c>
    </row>
    <row r="21" spans="1:12" ht="39" customHeight="1">
      <c r="A21" s="57">
        <v>16</v>
      </c>
      <c r="B21" s="57" t="s">
        <v>369</v>
      </c>
      <c r="C21" s="57" t="s">
        <v>95</v>
      </c>
      <c r="D21" s="57" t="s">
        <v>14</v>
      </c>
      <c r="E21" s="57" t="s">
        <v>94</v>
      </c>
      <c r="F21" s="57" t="s">
        <v>96</v>
      </c>
      <c r="G21" s="10" t="s">
        <v>98</v>
      </c>
      <c r="H21" s="57" t="s">
        <v>29</v>
      </c>
      <c r="I21" s="57" t="s">
        <v>99</v>
      </c>
      <c r="J21" s="57" t="s">
        <v>48</v>
      </c>
      <c r="K21" s="57" t="s">
        <v>100</v>
      </c>
      <c r="L21" s="53">
        <v>10000</v>
      </c>
    </row>
    <row r="22" spans="1:12" ht="39" customHeight="1">
      <c r="A22" s="58"/>
      <c r="B22" s="58"/>
      <c r="C22" s="58"/>
      <c r="D22" s="58"/>
      <c r="E22" s="58"/>
      <c r="F22" s="58"/>
      <c r="G22" s="10" t="s">
        <v>102</v>
      </c>
      <c r="H22" s="58"/>
      <c r="I22" s="58"/>
      <c r="J22" s="58"/>
      <c r="K22" s="58"/>
      <c r="L22" s="53"/>
    </row>
    <row r="23" spans="1:12" ht="39" customHeight="1">
      <c r="A23" s="11">
        <v>17</v>
      </c>
      <c r="B23" s="32" t="s">
        <v>370</v>
      </c>
      <c r="C23" s="11" t="s">
        <v>104</v>
      </c>
      <c r="D23" s="11" t="s">
        <v>14</v>
      </c>
      <c r="E23" s="11" t="s">
        <v>105</v>
      </c>
      <c r="F23" s="11" t="s">
        <v>106</v>
      </c>
      <c r="G23" s="10" t="s">
        <v>107</v>
      </c>
      <c r="H23" s="11" t="s">
        <v>46</v>
      </c>
      <c r="I23" s="11" t="s">
        <v>335</v>
      </c>
      <c r="J23" s="11" t="s">
        <v>48</v>
      </c>
      <c r="K23" s="11" t="s">
        <v>107</v>
      </c>
      <c r="L23" s="40">
        <v>10000</v>
      </c>
    </row>
    <row r="24" spans="1:12" s="17" customFormat="1" ht="39" customHeight="1">
      <c r="A24" s="62" t="s">
        <v>109</v>
      </c>
      <c r="B24" s="62"/>
      <c r="C24" s="62"/>
      <c r="D24" s="62"/>
      <c r="E24" s="62"/>
      <c r="F24" s="62"/>
      <c r="G24" s="62"/>
      <c r="H24" s="62"/>
      <c r="I24" s="62"/>
      <c r="J24" s="62"/>
      <c r="K24" s="62"/>
      <c r="L24" s="41">
        <f>SUM(L4:L23)</f>
        <v>157000</v>
      </c>
    </row>
    <row r="26" spans="1:12" ht="21" customHeight="1"/>
  </sheetData>
  <autoFilter ref="A3:L24">
    <extLst/>
  </autoFilter>
  <mergeCells count="31">
    <mergeCell ref="A2:L2"/>
    <mergeCell ref="A24:K24"/>
    <mergeCell ref="A4:A5"/>
    <mergeCell ref="A18:A19"/>
    <mergeCell ref="A21:A22"/>
    <mergeCell ref="B4:B5"/>
    <mergeCell ref="B18:B19"/>
    <mergeCell ref="B21:B22"/>
    <mergeCell ref="C4:C5"/>
    <mergeCell ref="C18:C19"/>
    <mergeCell ref="C21:C22"/>
    <mergeCell ref="F21:F22"/>
    <mergeCell ref="D4:D5"/>
    <mergeCell ref="D18:D19"/>
    <mergeCell ref="D21:D22"/>
    <mergeCell ref="E21:E22"/>
    <mergeCell ref="H4:H5"/>
    <mergeCell ref="H18:H19"/>
    <mergeCell ref="H21:H22"/>
    <mergeCell ref="I4:I5"/>
    <mergeCell ref="I18:I19"/>
    <mergeCell ref="I21:I22"/>
    <mergeCell ref="L4:L5"/>
    <mergeCell ref="L18:L19"/>
    <mergeCell ref="L21:L22"/>
    <mergeCell ref="J4:J5"/>
    <mergeCell ref="J18:J19"/>
    <mergeCell ref="J21:J22"/>
    <mergeCell ref="K4:K5"/>
    <mergeCell ref="K18:K19"/>
    <mergeCell ref="K21:K22"/>
  </mergeCells>
  <phoneticPr fontId="8" type="noConversion"/>
  <pageMargins left="0.31458333333333299" right="0.23611111111111099" top="0.39305555555555599" bottom="0.39305555555555599" header="0.23611111111111099" footer="0.118055555555556"/>
  <pageSetup paperSize="9" scale="76"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38"/>
  <sheetViews>
    <sheetView workbookViewId="0">
      <pane ySplit="3" topLeftCell="A25" activePane="bottomLeft" state="frozen"/>
      <selection pane="bottomLeft" activeCell="E38" sqref="E38"/>
    </sheetView>
  </sheetViews>
  <sheetFormatPr defaultColWidth="10" defaultRowHeight="13.5"/>
  <cols>
    <col min="1" max="1" width="5.25" customWidth="1"/>
    <col min="2" max="2" width="27.625" bestFit="1" customWidth="1"/>
    <col min="3" max="3" width="9" bestFit="1" customWidth="1"/>
    <col min="4" max="4" width="23.75" style="1" customWidth="1"/>
    <col min="5" max="5" width="21" style="1" bestFit="1" customWidth="1"/>
    <col min="6" max="7" width="16.25" bestFit="1" customWidth="1"/>
    <col min="8" max="8" width="18.875" customWidth="1"/>
    <col min="9" max="10" width="16.25" bestFit="1" customWidth="1"/>
    <col min="11" max="11" width="15" customWidth="1"/>
    <col min="12" max="12" width="16.25" bestFit="1" customWidth="1"/>
  </cols>
  <sheetData>
    <row r="1" spans="1:12" ht="18.75">
      <c r="A1" s="29" t="s">
        <v>351</v>
      </c>
      <c r="B1" s="29"/>
    </row>
    <row r="2" spans="1:12" ht="48.75" customHeight="1">
      <c r="A2" s="64" t="s">
        <v>394</v>
      </c>
      <c r="B2" s="64"/>
      <c r="C2" s="64"/>
      <c r="D2" s="64"/>
      <c r="E2" s="64"/>
      <c r="F2" s="64"/>
      <c r="G2" s="64"/>
      <c r="H2" s="64"/>
      <c r="I2" s="65"/>
      <c r="J2" s="64"/>
      <c r="K2" s="64"/>
      <c r="L2" s="64"/>
    </row>
    <row r="3" spans="1:12" s="17" customFormat="1" ht="40.5" customHeight="1">
      <c r="A3" s="12" t="s">
        <v>0</v>
      </c>
      <c r="B3" s="12" t="s">
        <v>111</v>
      </c>
      <c r="C3" s="12" t="s">
        <v>112</v>
      </c>
      <c r="D3" s="12" t="s">
        <v>4</v>
      </c>
      <c r="E3" s="12" t="s">
        <v>5</v>
      </c>
      <c r="F3" s="12" t="s">
        <v>113</v>
      </c>
      <c r="G3" s="12" t="s">
        <v>7</v>
      </c>
      <c r="H3" s="12" t="s">
        <v>8</v>
      </c>
      <c r="I3" s="12" t="s">
        <v>114</v>
      </c>
      <c r="J3" s="12" t="s">
        <v>115</v>
      </c>
      <c r="K3" s="12" t="s">
        <v>116</v>
      </c>
      <c r="L3" s="12" t="s">
        <v>117</v>
      </c>
    </row>
    <row r="4" spans="1:12" ht="31.5" customHeight="1">
      <c r="A4" s="63">
        <v>1</v>
      </c>
      <c r="B4" s="63" t="s">
        <v>372</v>
      </c>
      <c r="C4" s="63" t="s">
        <v>119</v>
      </c>
      <c r="D4" s="63" t="s">
        <v>118</v>
      </c>
      <c r="E4" s="63" t="s">
        <v>120</v>
      </c>
      <c r="F4" s="63" t="s">
        <v>121</v>
      </c>
      <c r="G4" s="63" t="s">
        <v>29</v>
      </c>
      <c r="H4" s="63" t="s">
        <v>122</v>
      </c>
      <c r="I4" s="63" t="s">
        <v>123</v>
      </c>
      <c r="J4" s="9" t="s">
        <v>124</v>
      </c>
      <c r="K4" s="9">
        <f>800*(6*0.05+0.6)</f>
        <v>720</v>
      </c>
      <c r="L4" s="63">
        <f>K4*2+K5*10</f>
        <v>9040</v>
      </c>
    </row>
    <row r="5" spans="1:12" ht="31.5" customHeight="1">
      <c r="A5" s="60"/>
      <c r="B5" s="60"/>
      <c r="C5" s="60"/>
      <c r="D5" s="60"/>
      <c r="E5" s="60"/>
      <c r="F5" s="60"/>
      <c r="G5" s="60"/>
      <c r="H5" s="60"/>
      <c r="I5" s="60"/>
      <c r="J5" s="9" t="s">
        <v>125</v>
      </c>
      <c r="K5" s="9">
        <f>800*(7*0.05+0.6)</f>
        <v>760</v>
      </c>
      <c r="L5" s="60"/>
    </row>
    <row r="6" spans="1:12" ht="51">
      <c r="A6" s="13">
        <v>2</v>
      </c>
      <c r="B6" s="34" t="s">
        <v>374</v>
      </c>
      <c r="C6" s="13" t="s">
        <v>126</v>
      </c>
      <c r="D6" s="13" t="s">
        <v>25</v>
      </c>
      <c r="E6" s="13" t="s">
        <v>127</v>
      </c>
      <c r="F6" s="13" t="s">
        <v>128</v>
      </c>
      <c r="G6" s="14" t="s">
        <v>29</v>
      </c>
      <c r="H6" s="14" t="s">
        <v>129</v>
      </c>
      <c r="I6" s="13" t="s">
        <v>130</v>
      </c>
      <c r="J6" s="9" t="s">
        <v>131</v>
      </c>
      <c r="K6" s="13">
        <v>800</v>
      </c>
      <c r="L6" s="13">
        <f>K6*12</f>
        <v>9600</v>
      </c>
    </row>
    <row r="7" spans="1:12" ht="51">
      <c r="A7" s="46">
        <v>3</v>
      </c>
      <c r="B7" s="46" t="s">
        <v>25</v>
      </c>
      <c r="C7" s="46" t="s">
        <v>132</v>
      </c>
      <c r="D7" s="46" t="s">
        <v>25</v>
      </c>
      <c r="E7" s="46" t="s">
        <v>403</v>
      </c>
      <c r="F7" s="46" t="s">
        <v>133</v>
      </c>
      <c r="G7" s="47" t="s">
        <v>29</v>
      </c>
      <c r="H7" s="47">
        <v>2022.02</v>
      </c>
      <c r="I7" s="46" t="s">
        <v>130</v>
      </c>
      <c r="J7" s="9" t="s">
        <v>136</v>
      </c>
      <c r="K7" s="9">
        <v>360</v>
      </c>
      <c r="L7" s="46">
        <f>K7*8</f>
        <v>2880</v>
      </c>
    </row>
    <row r="8" spans="1:12" ht="31.5" customHeight="1">
      <c r="A8" s="63">
        <v>4</v>
      </c>
      <c r="B8" s="63" t="s">
        <v>25</v>
      </c>
      <c r="C8" s="63" t="s">
        <v>137</v>
      </c>
      <c r="D8" s="63" t="s">
        <v>25</v>
      </c>
      <c r="E8" s="63" t="s">
        <v>138</v>
      </c>
      <c r="F8" s="63" t="s">
        <v>139</v>
      </c>
      <c r="G8" s="63" t="s">
        <v>29</v>
      </c>
      <c r="H8" s="63" t="s">
        <v>140</v>
      </c>
      <c r="I8" s="63" t="s">
        <v>141</v>
      </c>
      <c r="J8" s="9" t="s">
        <v>142</v>
      </c>
      <c r="K8" s="9">
        <f>800*(7*0.05+0.4)</f>
        <v>600</v>
      </c>
      <c r="L8" s="63">
        <f>K8*9+K9*3</f>
        <v>7320</v>
      </c>
    </row>
    <row r="9" spans="1:12" ht="31.5" customHeight="1">
      <c r="A9" s="60"/>
      <c r="B9" s="60"/>
      <c r="C9" s="60"/>
      <c r="D9" s="60"/>
      <c r="E9" s="60"/>
      <c r="F9" s="60"/>
      <c r="G9" s="60"/>
      <c r="H9" s="60"/>
      <c r="I9" s="60"/>
      <c r="J9" s="9" t="s">
        <v>143</v>
      </c>
      <c r="K9" s="9">
        <f t="shared" ref="K9:K11" si="0">800*(8*0.05+0.4)</f>
        <v>640</v>
      </c>
      <c r="L9" s="60"/>
    </row>
    <row r="10" spans="1:12" ht="31.5" customHeight="1">
      <c r="A10" s="63">
        <v>5</v>
      </c>
      <c r="B10" s="63" t="s">
        <v>25</v>
      </c>
      <c r="C10" s="63" t="s">
        <v>144</v>
      </c>
      <c r="D10" s="63" t="s">
        <v>25</v>
      </c>
      <c r="E10" s="63" t="s">
        <v>138</v>
      </c>
      <c r="F10" s="63" t="s">
        <v>139</v>
      </c>
      <c r="G10" s="63" t="s">
        <v>29</v>
      </c>
      <c r="H10" s="63" t="s">
        <v>140</v>
      </c>
      <c r="I10" s="63" t="s">
        <v>141</v>
      </c>
      <c r="J10" s="9" t="s">
        <v>142</v>
      </c>
      <c r="K10" s="9">
        <f>800*(7*0.05+0.4)</f>
        <v>600</v>
      </c>
      <c r="L10" s="63">
        <f>K10*9+K11*3</f>
        <v>7320</v>
      </c>
    </row>
    <row r="11" spans="1:12" ht="31.5" customHeight="1">
      <c r="A11" s="60"/>
      <c r="B11" s="60"/>
      <c r="C11" s="60"/>
      <c r="D11" s="60"/>
      <c r="E11" s="60"/>
      <c r="F11" s="60"/>
      <c r="G11" s="60"/>
      <c r="H11" s="60"/>
      <c r="I11" s="60"/>
      <c r="J11" s="9" t="s">
        <v>143</v>
      </c>
      <c r="K11" s="9">
        <f t="shared" si="0"/>
        <v>640</v>
      </c>
      <c r="L11" s="60"/>
    </row>
    <row r="12" spans="1:12" ht="51">
      <c r="A12" s="13">
        <v>6</v>
      </c>
      <c r="B12" s="13" t="s">
        <v>25</v>
      </c>
      <c r="C12" s="13" t="s">
        <v>145</v>
      </c>
      <c r="D12" s="13" t="s">
        <v>25</v>
      </c>
      <c r="E12" s="13" t="s">
        <v>127</v>
      </c>
      <c r="F12" s="13" t="s">
        <v>146</v>
      </c>
      <c r="G12" s="13" t="s">
        <v>29</v>
      </c>
      <c r="H12" s="13" t="s">
        <v>147</v>
      </c>
      <c r="I12" s="13" t="s">
        <v>148</v>
      </c>
      <c r="J12" s="9" t="s">
        <v>131</v>
      </c>
      <c r="K12" s="9">
        <v>800</v>
      </c>
      <c r="L12" s="13">
        <f>K12*12</f>
        <v>9600</v>
      </c>
    </row>
    <row r="13" spans="1:12" ht="51">
      <c r="A13" s="13">
        <v>7</v>
      </c>
      <c r="B13" s="13" t="s">
        <v>25</v>
      </c>
      <c r="C13" s="13" t="s">
        <v>149</v>
      </c>
      <c r="D13" s="13" t="s">
        <v>25</v>
      </c>
      <c r="E13" s="13" t="s">
        <v>150</v>
      </c>
      <c r="F13" s="13" t="s">
        <v>151</v>
      </c>
      <c r="G13" s="13" t="s">
        <v>29</v>
      </c>
      <c r="H13" s="13" t="s">
        <v>135</v>
      </c>
      <c r="I13" s="13" t="s">
        <v>152</v>
      </c>
      <c r="J13" s="9" t="s">
        <v>142</v>
      </c>
      <c r="K13" s="9">
        <v>800</v>
      </c>
      <c r="L13" s="13">
        <f>K13*12</f>
        <v>9600</v>
      </c>
    </row>
    <row r="14" spans="1:12" ht="31.5" customHeight="1">
      <c r="A14" s="63">
        <v>8</v>
      </c>
      <c r="B14" s="63" t="s">
        <v>25</v>
      </c>
      <c r="C14" s="63" t="s">
        <v>153</v>
      </c>
      <c r="D14" s="63" t="s">
        <v>25</v>
      </c>
      <c r="E14" s="63" t="s">
        <v>154</v>
      </c>
      <c r="F14" s="63" t="s">
        <v>155</v>
      </c>
      <c r="G14" s="63" t="s">
        <v>29</v>
      </c>
      <c r="H14" s="63" t="s">
        <v>156</v>
      </c>
      <c r="I14" s="63" t="s">
        <v>157</v>
      </c>
      <c r="J14" s="9" t="s">
        <v>158</v>
      </c>
      <c r="K14" s="9">
        <f>800*(6*0.05+0.4)</f>
        <v>560</v>
      </c>
      <c r="L14" s="63">
        <f>K14*3+K15*9</f>
        <v>7080</v>
      </c>
    </row>
    <row r="15" spans="1:12" ht="31.5" customHeight="1">
      <c r="A15" s="60"/>
      <c r="B15" s="60"/>
      <c r="C15" s="60"/>
      <c r="D15" s="60"/>
      <c r="E15" s="60"/>
      <c r="F15" s="60"/>
      <c r="G15" s="60"/>
      <c r="H15" s="60"/>
      <c r="I15" s="60"/>
      <c r="J15" s="9" t="s">
        <v>159</v>
      </c>
      <c r="K15" s="9">
        <f>800*(7*0.05+0.4)</f>
        <v>600</v>
      </c>
      <c r="L15" s="60"/>
    </row>
    <row r="16" spans="1:12" ht="31.5" customHeight="1">
      <c r="A16" s="63">
        <v>9</v>
      </c>
      <c r="B16" s="63" t="s">
        <v>25</v>
      </c>
      <c r="C16" s="63" t="s">
        <v>160</v>
      </c>
      <c r="D16" s="63" t="s">
        <v>25</v>
      </c>
      <c r="E16" s="63" t="s">
        <v>161</v>
      </c>
      <c r="F16" s="63" t="s">
        <v>162</v>
      </c>
      <c r="G16" s="63" t="s">
        <v>39</v>
      </c>
      <c r="H16" s="63" t="s">
        <v>163</v>
      </c>
      <c r="I16" s="63" t="s">
        <v>164</v>
      </c>
      <c r="J16" s="9" t="s">
        <v>142</v>
      </c>
      <c r="K16" s="9">
        <f>800*(6*0.05+0.6)</f>
        <v>720</v>
      </c>
      <c r="L16" s="63">
        <f>K16*9+K17*3</f>
        <v>8760</v>
      </c>
    </row>
    <row r="17" spans="1:12" ht="31.5" customHeight="1">
      <c r="A17" s="60"/>
      <c r="B17" s="60"/>
      <c r="C17" s="60"/>
      <c r="D17" s="60"/>
      <c r="E17" s="60"/>
      <c r="F17" s="60"/>
      <c r="G17" s="60"/>
      <c r="H17" s="60"/>
      <c r="I17" s="60"/>
      <c r="J17" s="9" t="s">
        <v>143</v>
      </c>
      <c r="K17" s="9">
        <f t="shared" ref="K17:K18" si="1">800*(7*0.05+0.6)</f>
        <v>760</v>
      </c>
      <c r="L17" s="60"/>
    </row>
    <row r="18" spans="1:12" ht="31.5" customHeight="1">
      <c r="A18" s="63">
        <v>10</v>
      </c>
      <c r="B18" s="63" t="s">
        <v>25</v>
      </c>
      <c r="C18" s="63" t="s">
        <v>165</v>
      </c>
      <c r="D18" s="63" t="s">
        <v>25</v>
      </c>
      <c r="E18" s="63" t="s">
        <v>166</v>
      </c>
      <c r="F18" s="63" t="s">
        <v>167</v>
      </c>
      <c r="G18" s="63" t="s">
        <v>39</v>
      </c>
      <c r="H18" s="63" t="s">
        <v>168</v>
      </c>
      <c r="I18" s="63" t="s">
        <v>169</v>
      </c>
      <c r="J18" s="9" t="s">
        <v>158</v>
      </c>
      <c r="K18" s="9">
        <f t="shared" si="1"/>
        <v>760</v>
      </c>
      <c r="L18" s="63">
        <f>K18*3+K19*9</f>
        <v>9480</v>
      </c>
    </row>
    <row r="19" spans="1:12" ht="31.5" customHeight="1">
      <c r="A19" s="60"/>
      <c r="B19" s="60"/>
      <c r="C19" s="60"/>
      <c r="D19" s="60"/>
      <c r="E19" s="60"/>
      <c r="F19" s="60"/>
      <c r="G19" s="60"/>
      <c r="H19" s="60"/>
      <c r="I19" s="60"/>
      <c r="J19" s="9" t="s">
        <v>159</v>
      </c>
      <c r="K19" s="9">
        <f>800*(8*0.05+0.6)</f>
        <v>800</v>
      </c>
      <c r="L19" s="60"/>
    </row>
    <row r="20" spans="1:12" ht="31.5" customHeight="1">
      <c r="A20" s="56">
        <v>11</v>
      </c>
      <c r="B20" s="56" t="s">
        <v>25</v>
      </c>
      <c r="C20" s="56" t="s">
        <v>170</v>
      </c>
      <c r="D20" s="10" t="s">
        <v>97</v>
      </c>
      <c r="E20" s="9" t="s">
        <v>171</v>
      </c>
      <c r="F20" s="57" t="s">
        <v>172</v>
      </c>
      <c r="G20" s="56" t="s">
        <v>173</v>
      </c>
      <c r="H20" s="56" t="s">
        <v>174</v>
      </c>
      <c r="I20" s="56" t="s">
        <v>169</v>
      </c>
      <c r="J20" s="9" t="s">
        <v>158</v>
      </c>
      <c r="K20" s="9">
        <f>800*(7*0.05+0.6)</f>
        <v>760</v>
      </c>
      <c r="L20" s="56">
        <f>K20*3+K21*9</f>
        <v>9480</v>
      </c>
    </row>
    <row r="21" spans="1:12" ht="51">
      <c r="A21" s="56"/>
      <c r="B21" s="56"/>
      <c r="C21" s="56"/>
      <c r="D21" s="10" t="s">
        <v>25</v>
      </c>
      <c r="E21" s="9" t="s">
        <v>175</v>
      </c>
      <c r="F21" s="58"/>
      <c r="G21" s="56"/>
      <c r="H21" s="56"/>
      <c r="I21" s="56"/>
      <c r="J21" s="9" t="s">
        <v>159</v>
      </c>
      <c r="K21" s="9">
        <f>800*(8*0.05+0.6)</f>
        <v>800</v>
      </c>
      <c r="L21" s="56"/>
    </row>
    <row r="22" spans="1:12" ht="76.5">
      <c r="A22" s="56">
        <v>12</v>
      </c>
      <c r="B22" s="56" t="s">
        <v>94</v>
      </c>
      <c r="C22" s="56" t="s">
        <v>176</v>
      </c>
      <c r="D22" s="9" t="s">
        <v>94</v>
      </c>
      <c r="E22" s="9" t="s">
        <v>177</v>
      </c>
      <c r="F22" s="9" t="s">
        <v>178</v>
      </c>
      <c r="G22" s="56" t="s">
        <v>179</v>
      </c>
      <c r="H22" s="56" t="s">
        <v>180</v>
      </c>
      <c r="I22" s="56" t="s">
        <v>181</v>
      </c>
      <c r="J22" s="9" t="s">
        <v>182</v>
      </c>
      <c r="K22" s="9">
        <f>800*(9*0.05+0.2)</f>
        <v>520</v>
      </c>
      <c r="L22" s="56">
        <f>K22*10+K23*2</f>
        <v>6320</v>
      </c>
    </row>
    <row r="23" spans="1:12" ht="31.5" customHeight="1">
      <c r="A23" s="56"/>
      <c r="B23" s="56"/>
      <c r="C23" s="56"/>
      <c r="D23" s="9" t="s">
        <v>101</v>
      </c>
      <c r="E23" s="9" t="s">
        <v>183</v>
      </c>
      <c r="F23" s="9" t="s">
        <v>102</v>
      </c>
      <c r="G23" s="56"/>
      <c r="H23" s="56"/>
      <c r="I23" s="56"/>
      <c r="J23" s="9" t="s">
        <v>184</v>
      </c>
      <c r="K23" s="9">
        <f>800*(10*0.05+0.2)</f>
        <v>560</v>
      </c>
      <c r="L23" s="56"/>
    </row>
    <row r="24" spans="1:12" ht="31.5" customHeight="1">
      <c r="A24" s="63">
        <v>13</v>
      </c>
      <c r="B24" s="63" t="s">
        <v>50</v>
      </c>
      <c r="C24" s="63" t="s">
        <v>185</v>
      </c>
      <c r="D24" s="63" t="s">
        <v>52</v>
      </c>
      <c r="E24" s="63" t="s">
        <v>186</v>
      </c>
      <c r="F24" s="63" t="s">
        <v>187</v>
      </c>
      <c r="G24" s="63" t="s">
        <v>134</v>
      </c>
      <c r="H24" s="63" t="s">
        <v>336</v>
      </c>
      <c r="I24" s="63" t="s">
        <v>123</v>
      </c>
      <c r="J24" s="9" t="s">
        <v>124</v>
      </c>
      <c r="K24" s="9">
        <f>800*(6*0.05+0.6)</f>
        <v>720</v>
      </c>
      <c r="L24" s="63">
        <f>K24*2+K25*10</f>
        <v>9040</v>
      </c>
    </row>
    <row r="25" spans="1:12" ht="31.5" customHeight="1">
      <c r="A25" s="60"/>
      <c r="B25" s="60"/>
      <c r="C25" s="60"/>
      <c r="D25" s="60"/>
      <c r="E25" s="60"/>
      <c r="F25" s="60"/>
      <c r="G25" s="60"/>
      <c r="H25" s="60"/>
      <c r="I25" s="60"/>
      <c r="J25" s="9" t="s">
        <v>125</v>
      </c>
      <c r="K25" s="9">
        <f>800*(7*0.05+0.6)</f>
        <v>760</v>
      </c>
      <c r="L25" s="60"/>
    </row>
    <row r="26" spans="1:12" ht="31.5" customHeight="1">
      <c r="A26" s="9">
        <v>14</v>
      </c>
      <c r="B26" s="9" t="s">
        <v>50</v>
      </c>
      <c r="C26" s="10" t="s">
        <v>188</v>
      </c>
      <c r="D26" s="9" t="s">
        <v>52</v>
      </c>
      <c r="E26" s="10" t="s">
        <v>189</v>
      </c>
      <c r="F26" s="10" t="s">
        <v>190</v>
      </c>
      <c r="G26" s="10" t="s">
        <v>179</v>
      </c>
      <c r="H26" s="10" t="s">
        <v>99</v>
      </c>
      <c r="I26" s="9" t="s">
        <v>100</v>
      </c>
      <c r="J26" s="9" t="s">
        <v>125</v>
      </c>
      <c r="K26" s="9">
        <f>800*(2*0.05+0.2)</f>
        <v>240.00000000000003</v>
      </c>
      <c r="L26" s="9">
        <f>K26*10</f>
        <v>2400.0000000000005</v>
      </c>
    </row>
    <row r="27" spans="1:12" ht="31.5" customHeight="1">
      <c r="A27" s="56">
        <v>15</v>
      </c>
      <c r="B27" s="56" t="s">
        <v>50</v>
      </c>
      <c r="C27" s="56" t="s">
        <v>191</v>
      </c>
      <c r="D27" s="56" t="s">
        <v>52</v>
      </c>
      <c r="E27" s="56" t="s">
        <v>192</v>
      </c>
      <c r="F27" s="56" t="s">
        <v>193</v>
      </c>
      <c r="G27" s="9" t="s">
        <v>194</v>
      </c>
      <c r="H27" s="9" t="s">
        <v>195</v>
      </c>
      <c r="I27" s="56" t="s">
        <v>196</v>
      </c>
      <c r="J27" s="48" t="s">
        <v>197</v>
      </c>
      <c r="K27" s="48">
        <v>720</v>
      </c>
      <c r="L27" s="63">
        <f>K27*7+K28*5</f>
        <v>8840</v>
      </c>
    </row>
    <row r="28" spans="1:12" ht="38.25">
      <c r="A28" s="56"/>
      <c r="B28" s="56"/>
      <c r="C28" s="56"/>
      <c r="D28" s="56"/>
      <c r="E28" s="56"/>
      <c r="F28" s="56"/>
      <c r="G28" s="9" t="s">
        <v>198</v>
      </c>
      <c r="H28" s="9" t="s">
        <v>337</v>
      </c>
      <c r="I28" s="56"/>
      <c r="J28" s="48" t="s">
        <v>199</v>
      </c>
      <c r="K28" s="48">
        <v>760</v>
      </c>
      <c r="L28" s="60"/>
    </row>
    <row r="29" spans="1:12" ht="31.5" customHeight="1">
      <c r="A29" s="63">
        <v>16</v>
      </c>
      <c r="B29" s="56" t="s">
        <v>50</v>
      </c>
      <c r="C29" s="56" t="s">
        <v>200</v>
      </c>
      <c r="D29" s="56" t="s">
        <v>52</v>
      </c>
      <c r="E29" s="56" t="s">
        <v>201</v>
      </c>
      <c r="F29" s="56" t="s">
        <v>202</v>
      </c>
      <c r="G29" s="9" t="s">
        <v>194</v>
      </c>
      <c r="H29" s="9" t="s">
        <v>203</v>
      </c>
      <c r="I29" s="56" t="s">
        <v>204</v>
      </c>
      <c r="J29" s="9" t="s">
        <v>205</v>
      </c>
      <c r="K29" s="9">
        <f>800*(6*0.05+0.4)</f>
        <v>560</v>
      </c>
      <c r="L29" s="56">
        <f>K29*4+K30*8</f>
        <v>7040</v>
      </c>
    </row>
    <row r="30" spans="1:12" ht="38.25">
      <c r="A30" s="60"/>
      <c r="B30" s="56"/>
      <c r="C30" s="56"/>
      <c r="D30" s="56"/>
      <c r="E30" s="56"/>
      <c r="F30" s="56"/>
      <c r="G30" s="9" t="s">
        <v>206</v>
      </c>
      <c r="H30" s="9" t="s">
        <v>207</v>
      </c>
      <c r="I30" s="56"/>
      <c r="J30" s="9" t="s">
        <v>208</v>
      </c>
      <c r="K30" s="9">
        <f>800*(7*0.05+0.4)</f>
        <v>600</v>
      </c>
      <c r="L30" s="56"/>
    </row>
    <row r="31" spans="1:12" ht="31.5" customHeight="1">
      <c r="A31" s="63">
        <v>17</v>
      </c>
      <c r="B31" s="63" t="s">
        <v>50</v>
      </c>
      <c r="C31" s="63" t="s">
        <v>209</v>
      </c>
      <c r="D31" s="63" t="s">
        <v>52</v>
      </c>
      <c r="E31" s="63" t="s">
        <v>186</v>
      </c>
      <c r="F31" s="63" t="s">
        <v>187</v>
      </c>
      <c r="G31" s="63" t="s">
        <v>134</v>
      </c>
      <c r="H31" s="63" t="s">
        <v>338</v>
      </c>
      <c r="I31" s="63" t="s">
        <v>123</v>
      </c>
      <c r="J31" s="9" t="s">
        <v>124</v>
      </c>
      <c r="K31" s="9">
        <f>800*(6*0.05+0.6)</f>
        <v>720</v>
      </c>
      <c r="L31" s="63">
        <f>K31*2+K32*10</f>
        <v>9040</v>
      </c>
    </row>
    <row r="32" spans="1:12" ht="31.5" customHeight="1">
      <c r="A32" s="60"/>
      <c r="B32" s="60"/>
      <c r="C32" s="60"/>
      <c r="D32" s="60"/>
      <c r="E32" s="60"/>
      <c r="F32" s="60"/>
      <c r="G32" s="60"/>
      <c r="H32" s="60"/>
      <c r="I32" s="60"/>
      <c r="J32" s="9" t="s">
        <v>125</v>
      </c>
      <c r="K32" s="9">
        <f>800*(7*0.05+0.6)</f>
        <v>760</v>
      </c>
      <c r="L32" s="60"/>
    </row>
    <row r="33" spans="1:12" ht="31.5" customHeight="1">
      <c r="A33" s="9">
        <v>18</v>
      </c>
      <c r="B33" s="10" t="s">
        <v>42</v>
      </c>
      <c r="C33" s="10" t="s">
        <v>210</v>
      </c>
      <c r="D33" s="10" t="s">
        <v>211</v>
      </c>
      <c r="E33" s="10" t="s">
        <v>212</v>
      </c>
      <c r="F33" s="10" t="s">
        <v>213</v>
      </c>
      <c r="G33" s="10" t="s">
        <v>214</v>
      </c>
      <c r="H33" s="10" t="s">
        <v>215</v>
      </c>
      <c r="I33" s="9" t="s">
        <v>216</v>
      </c>
      <c r="J33" s="9" t="s">
        <v>143</v>
      </c>
      <c r="K33" s="9">
        <f t="shared" ref="K33" si="2">800*(2*0.05+0.8)</f>
        <v>720</v>
      </c>
      <c r="L33" s="9">
        <f>K33*3</f>
        <v>2160</v>
      </c>
    </row>
    <row r="34" spans="1:12" ht="31.5" customHeight="1">
      <c r="A34" s="57">
        <v>19</v>
      </c>
      <c r="B34" s="57" t="s">
        <v>103</v>
      </c>
      <c r="C34" s="57" t="s">
        <v>217</v>
      </c>
      <c r="D34" s="57" t="s">
        <v>105</v>
      </c>
      <c r="E34" s="57" t="s">
        <v>218</v>
      </c>
      <c r="F34" s="10" t="s">
        <v>219</v>
      </c>
      <c r="G34" s="57" t="s">
        <v>29</v>
      </c>
      <c r="H34" s="57" t="s">
        <v>220</v>
      </c>
      <c r="I34" s="57" t="s">
        <v>22</v>
      </c>
      <c r="J34" s="9" t="s">
        <v>221</v>
      </c>
      <c r="K34" s="9">
        <f>800*(3*0.05+0.4)</f>
        <v>440.00000000000006</v>
      </c>
      <c r="L34" s="63">
        <f>K34*6+K35*6</f>
        <v>5520.0000000000009</v>
      </c>
    </row>
    <row r="35" spans="1:12" ht="31.5" customHeight="1">
      <c r="A35" s="58"/>
      <c r="B35" s="58"/>
      <c r="C35" s="58"/>
      <c r="D35" s="58"/>
      <c r="E35" s="58"/>
      <c r="F35" s="10" t="s">
        <v>222</v>
      </c>
      <c r="G35" s="58"/>
      <c r="H35" s="58"/>
      <c r="I35" s="58"/>
      <c r="J35" s="9" t="s">
        <v>223</v>
      </c>
      <c r="K35" s="9">
        <f>800*(4*0.05+0.4)</f>
        <v>480.00000000000006</v>
      </c>
      <c r="L35" s="60"/>
    </row>
    <row r="36" spans="1:12" s="17" customFormat="1" ht="31.5" customHeight="1">
      <c r="A36" s="66" t="s">
        <v>109</v>
      </c>
      <c r="B36" s="67"/>
      <c r="C36" s="67"/>
      <c r="D36" s="67"/>
      <c r="E36" s="67"/>
      <c r="F36" s="67"/>
      <c r="G36" s="67"/>
      <c r="H36" s="67"/>
      <c r="I36" s="67"/>
      <c r="J36" s="67"/>
      <c r="K36" s="68"/>
      <c r="L36" s="12">
        <f>SUM(L4:L35)</f>
        <v>140520</v>
      </c>
    </row>
    <row r="38" spans="1:12" ht="21" customHeight="1">
      <c r="A38" s="69" t="s">
        <v>224</v>
      </c>
      <c r="B38" s="69"/>
      <c r="C38" s="69"/>
    </row>
  </sheetData>
  <autoFilter ref="A3:L36">
    <extLst/>
  </autoFilter>
  <mergeCells count="123">
    <mergeCell ref="A2:L2"/>
    <mergeCell ref="A36:K36"/>
    <mergeCell ref="A38:C38"/>
    <mergeCell ref="A4:A5"/>
    <mergeCell ref="A8:A9"/>
    <mergeCell ref="A10:A11"/>
    <mergeCell ref="A14:A15"/>
    <mergeCell ref="A16:A17"/>
    <mergeCell ref="A18:A19"/>
    <mergeCell ref="A20:A21"/>
    <mergeCell ref="A22:A23"/>
    <mergeCell ref="A24:A25"/>
    <mergeCell ref="A27:A28"/>
    <mergeCell ref="A29:A30"/>
    <mergeCell ref="A31:A32"/>
    <mergeCell ref="A34:A35"/>
    <mergeCell ref="B4:B5"/>
    <mergeCell ref="B8:B9"/>
    <mergeCell ref="B10:B11"/>
    <mergeCell ref="B14:B15"/>
    <mergeCell ref="B16:B17"/>
    <mergeCell ref="B18:B19"/>
    <mergeCell ref="B24:B25"/>
    <mergeCell ref="B27:B28"/>
    <mergeCell ref="B29:B30"/>
    <mergeCell ref="B31:B32"/>
    <mergeCell ref="B34:B35"/>
    <mergeCell ref="C24:C25"/>
    <mergeCell ref="C27:C28"/>
    <mergeCell ref="C29:C30"/>
    <mergeCell ref="C31:C32"/>
    <mergeCell ref="C34:C35"/>
    <mergeCell ref="C4:C5"/>
    <mergeCell ref="C8:C9"/>
    <mergeCell ref="C10:C11"/>
    <mergeCell ref="C14:C15"/>
    <mergeCell ref="C16:C17"/>
    <mergeCell ref="C18:C19"/>
    <mergeCell ref="C20:C21"/>
    <mergeCell ref="C22:C23"/>
    <mergeCell ref="B20:B21"/>
    <mergeCell ref="B22:B23"/>
    <mergeCell ref="D29:D30"/>
    <mergeCell ref="D31:D32"/>
    <mergeCell ref="D34:D35"/>
    <mergeCell ref="D4:D5"/>
    <mergeCell ref="D8:D9"/>
    <mergeCell ref="D10:D11"/>
    <mergeCell ref="D14:D15"/>
    <mergeCell ref="D16:D17"/>
    <mergeCell ref="D18:D19"/>
    <mergeCell ref="D24:D25"/>
    <mergeCell ref="D27:D28"/>
    <mergeCell ref="E29:E30"/>
    <mergeCell ref="E31:E32"/>
    <mergeCell ref="E34:E35"/>
    <mergeCell ref="E4:E5"/>
    <mergeCell ref="E8:E9"/>
    <mergeCell ref="E10:E11"/>
    <mergeCell ref="E14:E15"/>
    <mergeCell ref="E16:E17"/>
    <mergeCell ref="E18:E19"/>
    <mergeCell ref="E24:E25"/>
    <mergeCell ref="E27:E28"/>
    <mergeCell ref="I14:I15"/>
    <mergeCell ref="I16:I17"/>
    <mergeCell ref="F27:F28"/>
    <mergeCell ref="F29:F30"/>
    <mergeCell ref="F31:F32"/>
    <mergeCell ref="G4:G5"/>
    <mergeCell ref="G8:G9"/>
    <mergeCell ref="G10:G11"/>
    <mergeCell ref="G14:G15"/>
    <mergeCell ref="G16:G17"/>
    <mergeCell ref="G18:G19"/>
    <mergeCell ref="G20:G21"/>
    <mergeCell ref="G22:G23"/>
    <mergeCell ref="G24:G25"/>
    <mergeCell ref="G31:G32"/>
    <mergeCell ref="F4:F5"/>
    <mergeCell ref="F8:F9"/>
    <mergeCell ref="F10:F11"/>
    <mergeCell ref="F14:F15"/>
    <mergeCell ref="F16:F17"/>
    <mergeCell ref="F18:F19"/>
    <mergeCell ref="F20:F21"/>
    <mergeCell ref="F24:F25"/>
    <mergeCell ref="G34:G35"/>
    <mergeCell ref="H4:H5"/>
    <mergeCell ref="H8:H9"/>
    <mergeCell ref="H10:H11"/>
    <mergeCell ref="H14:H15"/>
    <mergeCell ref="H16:H17"/>
    <mergeCell ref="H18:H19"/>
    <mergeCell ref="H20:H21"/>
    <mergeCell ref="H22:H23"/>
    <mergeCell ref="H24:H25"/>
    <mergeCell ref="H31:H32"/>
    <mergeCell ref="H34:H35"/>
    <mergeCell ref="I18:I19"/>
    <mergeCell ref="I20:I21"/>
    <mergeCell ref="I22:I23"/>
    <mergeCell ref="L24:L25"/>
    <mergeCell ref="L27:L28"/>
    <mergeCell ref="L29:L30"/>
    <mergeCell ref="L31:L32"/>
    <mergeCell ref="L34:L35"/>
    <mergeCell ref="L4:L5"/>
    <mergeCell ref="L8:L9"/>
    <mergeCell ref="L10:L11"/>
    <mergeCell ref="L14:L15"/>
    <mergeCell ref="L16:L17"/>
    <mergeCell ref="L18:L19"/>
    <mergeCell ref="L20:L21"/>
    <mergeCell ref="L22:L23"/>
    <mergeCell ref="I24:I25"/>
    <mergeCell ref="I27:I28"/>
    <mergeCell ref="I29:I30"/>
    <mergeCell ref="I31:I32"/>
    <mergeCell ref="I34:I35"/>
    <mergeCell ref="I4:I5"/>
    <mergeCell ref="I8:I9"/>
    <mergeCell ref="I10:I11"/>
  </mergeCells>
  <phoneticPr fontId="8" type="noConversion"/>
  <pageMargins left="0.31458333333333299" right="0.23611111111111099" top="0.39305555555555599" bottom="0.39305555555555599" header="0.196527777777778" footer="0.118055555555556"/>
  <pageSetup paperSize="9" scale="80" fitToHeight="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42"/>
  <sheetViews>
    <sheetView workbookViewId="0">
      <pane ySplit="3" topLeftCell="A25" activePane="bottomLeft" state="frozen"/>
      <selection pane="bottomLeft" activeCell="K47" sqref="K47"/>
    </sheetView>
  </sheetViews>
  <sheetFormatPr defaultColWidth="10" defaultRowHeight="13.5"/>
  <cols>
    <col min="1" max="1" width="9" bestFit="1" customWidth="1"/>
    <col min="2" max="2" width="24.375" customWidth="1"/>
    <col min="3" max="3" width="9" bestFit="1" customWidth="1"/>
    <col min="4" max="4" width="23.875" customWidth="1"/>
    <col min="5" max="5" width="21" bestFit="1" customWidth="1"/>
    <col min="6" max="12" width="16.25" bestFit="1" customWidth="1"/>
  </cols>
  <sheetData>
    <row r="1" spans="1:12" ht="18.75">
      <c r="A1" s="29" t="s">
        <v>352</v>
      </c>
      <c r="B1" s="29"/>
    </row>
    <row r="2" spans="1:12" ht="43.5" customHeight="1">
      <c r="A2" s="73" t="s">
        <v>395</v>
      </c>
      <c r="B2" s="64"/>
      <c r="C2" s="64"/>
      <c r="D2" s="64"/>
      <c r="E2" s="64"/>
      <c r="F2" s="64"/>
      <c r="G2" s="64"/>
      <c r="H2" s="64"/>
      <c r="I2" s="65"/>
      <c r="J2" s="64"/>
      <c r="K2" s="64"/>
      <c r="L2" s="64"/>
    </row>
    <row r="3" spans="1:12" s="17" customFormat="1" ht="34.5" customHeight="1">
      <c r="A3" s="12" t="s">
        <v>0</v>
      </c>
      <c r="B3" s="12" t="s">
        <v>111</v>
      </c>
      <c r="C3" s="12" t="s">
        <v>112</v>
      </c>
      <c r="D3" s="12" t="s">
        <v>4</v>
      </c>
      <c r="E3" s="12" t="s">
        <v>5</v>
      </c>
      <c r="F3" s="12" t="s">
        <v>113</v>
      </c>
      <c r="G3" s="12" t="s">
        <v>7</v>
      </c>
      <c r="H3" s="12" t="s">
        <v>8</v>
      </c>
      <c r="I3" s="12" t="s">
        <v>114</v>
      </c>
      <c r="J3" s="12" t="s">
        <v>115</v>
      </c>
      <c r="K3" s="12" t="s">
        <v>225</v>
      </c>
      <c r="L3" s="12" t="s">
        <v>117</v>
      </c>
    </row>
    <row r="4" spans="1:12" ht="34.5" customHeight="1">
      <c r="A4" s="56">
        <v>1</v>
      </c>
      <c r="B4" s="56" t="s">
        <v>375</v>
      </c>
      <c r="C4" s="56" t="s">
        <v>227</v>
      </c>
      <c r="D4" s="56" t="s">
        <v>226</v>
      </c>
      <c r="E4" s="56" t="s">
        <v>228</v>
      </c>
      <c r="F4" s="56" t="s">
        <v>30</v>
      </c>
      <c r="G4" s="56" t="s">
        <v>29</v>
      </c>
      <c r="H4" s="56">
        <v>2020.12</v>
      </c>
      <c r="I4" s="56" t="s">
        <v>40</v>
      </c>
      <c r="J4" s="9" t="s">
        <v>124</v>
      </c>
      <c r="K4" s="9">
        <f>800*(2*0.05+0.4)</f>
        <v>400</v>
      </c>
      <c r="L4" s="56">
        <f>K4*2+K5*10</f>
        <v>5200.0000000000009</v>
      </c>
    </row>
    <row r="5" spans="1:12" ht="34.5" customHeight="1">
      <c r="A5" s="56"/>
      <c r="B5" s="56"/>
      <c r="C5" s="56"/>
      <c r="D5" s="56"/>
      <c r="E5" s="56"/>
      <c r="F5" s="56"/>
      <c r="G5" s="56"/>
      <c r="H5" s="56"/>
      <c r="I5" s="56"/>
      <c r="J5" s="9" t="s">
        <v>125</v>
      </c>
      <c r="K5" s="9">
        <f>800*(3*0.05+0.4)</f>
        <v>440.00000000000006</v>
      </c>
      <c r="L5" s="56"/>
    </row>
    <row r="6" spans="1:12" ht="34.5" customHeight="1">
      <c r="A6" s="56">
        <v>2</v>
      </c>
      <c r="B6" s="56" t="s">
        <v>377</v>
      </c>
      <c r="C6" s="56" t="s">
        <v>230</v>
      </c>
      <c r="D6" s="56" t="s">
        <v>229</v>
      </c>
      <c r="E6" s="56" t="s">
        <v>231</v>
      </c>
      <c r="F6" s="56" t="s">
        <v>68</v>
      </c>
      <c r="G6" s="56" t="s">
        <v>179</v>
      </c>
      <c r="H6" s="56">
        <v>2019.9</v>
      </c>
      <c r="I6" s="56" t="s">
        <v>40</v>
      </c>
      <c r="J6" s="9" t="s">
        <v>124</v>
      </c>
      <c r="K6" s="9">
        <f>800*(2*0.05+0.4)</f>
        <v>400</v>
      </c>
      <c r="L6" s="56">
        <f>K6*2+K7*10</f>
        <v>5200.0000000000009</v>
      </c>
    </row>
    <row r="7" spans="1:12" ht="34.5" customHeight="1">
      <c r="A7" s="56"/>
      <c r="B7" s="56"/>
      <c r="C7" s="56"/>
      <c r="D7" s="56"/>
      <c r="E7" s="56"/>
      <c r="F7" s="56"/>
      <c r="G7" s="56"/>
      <c r="H7" s="56"/>
      <c r="I7" s="56"/>
      <c r="J7" s="9" t="s">
        <v>125</v>
      </c>
      <c r="K7" s="9">
        <f>800*(3*0.05+0.4)</f>
        <v>440.00000000000006</v>
      </c>
      <c r="L7" s="56"/>
    </row>
    <row r="8" spans="1:12" ht="34.5" customHeight="1">
      <c r="A8" s="56">
        <v>3</v>
      </c>
      <c r="B8" s="56" t="s">
        <v>229</v>
      </c>
      <c r="C8" s="56" t="s">
        <v>232</v>
      </c>
      <c r="D8" s="9" t="s">
        <v>233</v>
      </c>
      <c r="E8" s="9" t="s">
        <v>234</v>
      </c>
      <c r="F8" s="9" t="s">
        <v>236</v>
      </c>
      <c r="G8" s="56" t="s">
        <v>237</v>
      </c>
      <c r="H8" s="56">
        <v>2018.9</v>
      </c>
      <c r="I8" s="56" t="s">
        <v>238</v>
      </c>
      <c r="J8" s="9" t="s">
        <v>239</v>
      </c>
      <c r="K8" s="9">
        <f>800*(5*0.05+0.4)</f>
        <v>520</v>
      </c>
      <c r="L8" s="56">
        <f>K8*11+K9</f>
        <v>6280</v>
      </c>
    </row>
    <row r="9" spans="1:12" ht="34.5" customHeight="1">
      <c r="A9" s="56"/>
      <c r="B9" s="56"/>
      <c r="C9" s="56"/>
      <c r="D9" s="9" t="s">
        <v>229</v>
      </c>
      <c r="E9" s="9" t="s">
        <v>240</v>
      </c>
      <c r="F9" s="9" t="s">
        <v>241</v>
      </c>
      <c r="G9" s="56"/>
      <c r="H9" s="56"/>
      <c r="I9" s="56"/>
      <c r="J9" s="9">
        <v>2023.9</v>
      </c>
      <c r="K9" s="9">
        <f>800*(6*0.05+0.4)</f>
        <v>560</v>
      </c>
      <c r="L9" s="56"/>
    </row>
    <row r="10" spans="1:12" ht="34.5" customHeight="1">
      <c r="A10" s="56">
        <v>4</v>
      </c>
      <c r="B10" s="56" t="s">
        <v>229</v>
      </c>
      <c r="C10" s="56" t="s">
        <v>242</v>
      </c>
      <c r="D10" s="56" t="s">
        <v>229</v>
      </c>
      <c r="E10" s="56" t="s">
        <v>243</v>
      </c>
      <c r="F10" s="56" t="s">
        <v>68</v>
      </c>
      <c r="G10" s="56" t="s">
        <v>29</v>
      </c>
      <c r="H10" s="56">
        <v>2020.12</v>
      </c>
      <c r="I10" s="56" t="s">
        <v>40</v>
      </c>
      <c r="J10" s="9" t="s">
        <v>124</v>
      </c>
      <c r="K10" s="9">
        <f>800*(2*0.05+0.4)</f>
        <v>400</v>
      </c>
      <c r="L10" s="56">
        <f>K10*2+K11*10</f>
        <v>5200.0000000000009</v>
      </c>
    </row>
    <row r="11" spans="1:12" ht="34.5" customHeight="1">
      <c r="A11" s="56"/>
      <c r="B11" s="56"/>
      <c r="C11" s="56"/>
      <c r="D11" s="56"/>
      <c r="E11" s="56"/>
      <c r="F11" s="56"/>
      <c r="G11" s="56"/>
      <c r="H11" s="56"/>
      <c r="I11" s="56"/>
      <c r="J11" s="9" t="s">
        <v>125</v>
      </c>
      <c r="K11" s="9">
        <f>800*(3*0.05+0.4)</f>
        <v>440.00000000000006</v>
      </c>
      <c r="L11" s="56"/>
    </row>
    <row r="12" spans="1:12" ht="34.5" customHeight="1">
      <c r="A12" s="9">
        <v>5</v>
      </c>
      <c r="B12" s="9" t="s">
        <v>229</v>
      </c>
      <c r="C12" s="9" t="s">
        <v>244</v>
      </c>
      <c r="D12" s="9" t="s">
        <v>229</v>
      </c>
      <c r="E12" s="9" t="s">
        <v>245</v>
      </c>
      <c r="F12" s="9" t="s">
        <v>108</v>
      </c>
      <c r="G12" s="9" t="s">
        <v>246</v>
      </c>
      <c r="H12" s="9" t="s">
        <v>247</v>
      </c>
      <c r="I12" s="9" t="s">
        <v>223</v>
      </c>
      <c r="J12" s="9" t="s">
        <v>248</v>
      </c>
      <c r="K12" s="9">
        <f>800*(2*0.05+0.6)</f>
        <v>560</v>
      </c>
      <c r="L12" s="9">
        <f>K12*6</f>
        <v>3360</v>
      </c>
    </row>
    <row r="13" spans="1:12" ht="34.5" customHeight="1">
      <c r="A13" s="56">
        <v>6</v>
      </c>
      <c r="B13" s="56" t="s">
        <v>229</v>
      </c>
      <c r="C13" s="56" t="s">
        <v>249</v>
      </c>
      <c r="D13" s="56" t="s">
        <v>229</v>
      </c>
      <c r="E13" s="56" t="s">
        <v>250</v>
      </c>
      <c r="F13" s="56" t="s">
        <v>251</v>
      </c>
      <c r="G13" s="56" t="s">
        <v>237</v>
      </c>
      <c r="H13" s="56">
        <v>2019.12</v>
      </c>
      <c r="I13" s="56" t="s">
        <v>252</v>
      </c>
      <c r="J13" s="9" t="s">
        <v>124</v>
      </c>
      <c r="K13" s="9">
        <f>800*(3*0.05+0.4)</f>
        <v>440.00000000000006</v>
      </c>
      <c r="L13" s="56">
        <f>K13*2+K14*10</f>
        <v>5680.0000000000009</v>
      </c>
    </row>
    <row r="14" spans="1:12" ht="34.5" customHeight="1">
      <c r="A14" s="56"/>
      <c r="B14" s="56"/>
      <c r="C14" s="56"/>
      <c r="D14" s="56"/>
      <c r="E14" s="56"/>
      <c r="F14" s="56"/>
      <c r="G14" s="56"/>
      <c r="H14" s="56"/>
      <c r="I14" s="56"/>
      <c r="J14" s="9" t="s">
        <v>125</v>
      </c>
      <c r="K14" s="9">
        <f t="shared" ref="K14" si="0">800*(4*0.05+0.4)</f>
        <v>480.00000000000006</v>
      </c>
      <c r="L14" s="56"/>
    </row>
    <row r="15" spans="1:12" ht="34.5" customHeight="1">
      <c r="A15" s="56">
        <v>7</v>
      </c>
      <c r="B15" s="56" t="s">
        <v>378</v>
      </c>
      <c r="C15" s="56" t="s">
        <v>254</v>
      </c>
      <c r="D15" s="9" t="s">
        <v>255</v>
      </c>
      <c r="E15" s="9" t="s">
        <v>256</v>
      </c>
      <c r="F15" s="9" t="s">
        <v>257</v>
      </c>
      <c r="G15" s="56" t="s">
        <v>29</v>
      </c>
      <c r="H15" s="56" t="s">
        <v>258</v>
      </c>
      <c r="I15" s="56" t="s">
        <v>259</v>
      </c>
      <c r="J15" s="9" t="s">
        <v>239</v>
      </c>
      <c r="K15" s="9">
        <f>800*(6*0.05+0.4)</f>
        <v>560</v>
      </c>
      <c r="L15" s="56">
        <f>K15*11+K16*1</f>
        <v>6760</v>
      </c>
    </row>
    <row r="16" spans="1:12" ht="34.5" customHeight="1">
      <c r="A16" s="56"/>
      <c r="B16" s="56"/>
      <c r="C16" s="56"/>
      <c r="D16" s="9" t="s">
        <v>253</v>
      </c>
      <c r="E16" s="9" t="s">
        <v>260</v>
      </c>
      <c r="F16" s="9" t="s">
        <v>261</v>
      </c>
      <c r="G16" s="56"/>
      <c r="H16" s="56"/>
      <c r="I16" s="56"/>
      <c r="J16" s="9">
        <v>2023.9</v>
      </c>
      <c r="K16" s="9">
        <f t="shared" ref="K16" si="1">800*(7*0.05+0.4)</f>
        <v>600</v>
      </c>
      <c r="L16" s="56"/>
    </row>
    <row r="17" spans="1:12" ht="34.5" customHeight="1">
      <c r="A17" s="56">
        <v>8</v>
      </c>
      <c r="B17" s="56" t="s">
        <v>380</v>
      </c>
      <c r="C17" s="56" t="s">
        <v>263</v>
      </c>
      <c r="D17" s="56" t="s">
        <v>262</v>
      </c>
      <c r="E17" s="56" t="s">
        <v>264</v>
      </c>
      <c r="F17" s="56" t="s">
        <v>259</v>
      </c>
      <c r="G17" s="56" t="s">
        <v>29</v>
      </c>
      <c r="H17" s="56" t="s">
        <v>265</v>
      </c>
      <c r="I17" s="56" t="s">
        <v>259</v>
      </c>
      <c r="J17" s="9" t="s">
        <v>239</v>
      </c>
      <c r="K17" s="9">
        <f>800*(6*0.05+0.6)</f>
        <v>720</v>
      </c>
      <c r="L17" s="56">
        <f>K17*11+K18</f>
        <v>8680</v>
      </c>
    </row>
    <row r="18" spans="1:12" ht="34.5" customHeight="1">
      <c r="A18" s="56"/>
      <c r="B18" s="56"/>
      <c r="C18" s="56"/>
      <c r="D18" s="56"/>
      <c r="E18" s="56"/>
      <c r="F18" s="56"/>
      <c r="G18" s="56"/>
      <c r="H18" s="56"/>
      <c r="I18" s="56"/>
      <c r="J18" s="9">
        <v>2023.9</v>
      </c>
      <c r="K18" s="9">
        <f t="shared" ref="K18" si="2">800*(7*0.05+0.6)</f>
        <v>760</v>
      </c>
      <c r="L18" s="56"/>
    </row>
    <row r="19" spans="1:12" ht="34.5" customHeight="1">
      <c r="A19" s="56">
        <v>9</v>
      </c>
      <c r="B19" s="56" t="s">
        <v>382</v>
      </c>
      <c r="C19" s="56" t="s">
        <v>267</v>
      </c>
      <c r="D19" s="56" t="s">
        <v>266</v>
      </c>
      <c r="E19" s="56" t="s">
        <v>268</v>
      </c>
      <c r="F19" s="9" t="s">
        <v>269</v>
      </c>
      <c r="G19" s="56" t="s">
        <v>179</v>
      </c>
      <c r="H19" s="56" t="s">
        <v>270</v>
      </c>
      <c r="I19" s="56" t="s">
        <v>271</v>
      </c>
      <c r="J19" s="56" t="s">
        <v>131</v>
      </c>
      <c r="K19" s="56">
        <f>800*(6*0.05+0.4)</f>
        <v>560</v>
      </c>
      <c r="L19" s="56">
        <f>K19*12</f>
        <v>6720</v>
      </c>
    </row>
    <row r="20" spans="1:12" ht="38.25">
      <c r="A20" s="56"/>
      <c r="B20" s="56"/>
      <c r="C20" s="56"/>
      <c r="D20" s="56"/>
      <c r="E20" s="56"/>
      <c r="F20" s="9" t="s">
        <v>272</v>
      </c>
      <c r="G20" s="56"/>
      <c r="H20" s="56"/>
      <c r="I20" s="56"/>
      <c r="J20" s="56"/>
      <c r="K20" s="56"/>
      <c r="L20" s="56"/>
    </row>
    <row r="21" spans="1:12" ht="34.5" customHeight="1">
      <c r="A21" s="56">
        <v>10</v>
      </c>
      <c r="B21" s="56" t="s">
        <v>384</v>
      </c>
      <c r="C21" s="56" t="s">
        <v>274</v>
      </c>
      <c r="D21" s="9" t="s">
        <v>233</v>
      </c>
      <c r="E21" s="9" t="s">
        <v>275</v>
      </c>
      <c r="F21" s="56" t="s">
        <v>276</v>
      </c>
      <c r="G21" s="56" t="s">
        <v>237</v>
      </c>
      <c r="H21" s="56">
        <v>2018.9</v>
      </c>
      <c r="I21" s="56" t="s">
        <v>238</v>
      </c>
      <c r="J21" s="15" t="s">
        <v>239</v>
      </c>
      <c r="K21" s="9">
        <f>800*(5*0.05+0.6)</f>
        <v>680</v>
      </c>
      <c r="L21" s="56">
        <f>K21*11+K22</f>
        <v>8200</v>
      </c>
    </row>
    <row r="22" spans="1:12" ht="34.5" customHeight="1">
      <c r="A22" s="56"/>
      <c r="B22" s="56"/>
      <c r="C22" s="56"/>
      <c r="D22" s="9" t="s">
        <v>235</v>
      </c>
      <c r="E22" s="9" t="s">
        <v>277</v>
      </c>
      <c r="F22" s="56"/>
      <c r="G22" s="56"/>
      <c r="H22" s="56"/>
      <c r="I22" s="56"/>
      <c r="J22" s="9">
        <v>2023.9</v>
      </c>
      <c r="K22" s="9">
        <f>800*(6*0.05+0.6)</f>
        <v>720</v>
      </c>
      <c r="L22" s="56"/>
    </row>
    <row r="23" spans="1:12" ht="34.5" customHeight="1">
      <c r="A23" s="9">
        <v>11</v>
      </c>
      <c r="B23" s="9" t="s">
        <v>273</v>
      </c>
      <c r="C23" s="9" t="s">
        <v>278</v>
      </c>
      <c r="D23" s="9" t="s">
        <v>235</v>
      </c>
      <c r="E23" s="9" t="s">
        <v>279</v>
      </c>
      <c r="F23" s="9" t="s">
        <v>280</v>
      </c>
      <c r="G23" s="9" t="s">
        <v>39</v>
      </c>
      <c r="H23" s="9" t="s">
        <v>281</v>
      </c>
      <c r="I23" s="9" t="s">
        <v>100</v>
      </c>
      <c r="J23" s="9" t="s">
        <v>125</v>
      </c>
      <c r="K23" s="9">
        <f>800*(2*0.05+0.6)</f>
        <v>560</v>
      </c>
      <c r="L23" s="9">
        <f>K23*10</f>
        <v>5600</v>
      </c>
    </row>
    <row r="24" spans="1:12" ht="34.5" customHeight="1">
      <c r="A24" s="56">
        <v>12</v>
      </c>
      <c r="B24" s="56" t="s">
        <v>386</v>
      </c>
      <c r="C24" s="56" t="s">
        <v>283</v>
      </c>
      <c r="D24" s="9" t="s">
        <v>284</v>
      </c>
      <c r="E24" s="9" t="s">
        <v>285</v>
      </c>
      <c r="F24" s="9" t="s">
        <v>286</v>
      </c>
      <c r="G24" s="72" t="s">
        <v>237</v>
      </c>
      <c r="H24" s="72">
        <v>2019.12</v>
      </c>
      <c r="I24" s="56" t="s">
        <v>252</v>
      </c>
      <c r="J24" s="9" t="s">
        <v>124</v>
      </c>
      <c r="K24" s="9">
        <f>800*(3*0.05+0.4)</f>
        <v>440.00000000000006</v>
      </c>
      <c r="L24" s="56">
        <f>K24*2+K25*10</f>
        <v>5680.0000000000009</v>
      </c>
    </row>
    <row r="25" spans="1:12" ht="34.5" customHeight="1">
      <c r="A25" s="56"/>
      <c r="B25" s="56"/>
      <c r="C25" s="56"/>
      <c r="D25" s="9" t="s">
        <v>282</v>
      </c>
      <c r="E25" s="9" t="s">
        <v>287</v>
      </c>
      <c r="F25" s="9" t="s">
        <v>58</v>
      </c>
      <c r="G25" s="72"/>
      <c r="H25" s="72"/>
      <c r="I25" s="56"/>
      <c r="J25" s="9" t="s">
        <v>125</v>
      </c>
      <c r="K25" s="9">
        <f>800*(4*0.05+0.4)</f>
        <v>480.00000000000006</v>
      </c>
      <c r="L25" s="56"/>
    </row>
    <row r="26" spans="1:12" ht="34.5" customHeight="1">
      <c r="A26" s="56">
        <v>13</v>
      </c>
      <c r="B26" s="56" t="s">
        <v>387</v>
      </c>
      <c r="C26" s="56" t="s">
        <v>289</v>
      </c>
      <c r="D26" s="56" t="s">
        <v>288</v>
      </c>
      <c r="E26" s="56" t="s">
        <v>290</v>
      </c>
      <c r="F26" s="14" t="s">
        <v>291</v>
      </c>
      <c r="G26" s="56" t="s">
        <v>237</v>
      </c>
      <c r="H26" s="56">
        <v>2018.9</v>
      </c>
      <c r="I26" s="56" t="s">
        <v>292</v>
      </c>
      <c r="J26" s="70">
        <v>2022.1</v>
      </c>
      <c r="K26" s="56">
        <f>800*(3*0.05+0.4)</f>
        <v>440.00000000000006</v>
      </c>
      <c r="L26" s="56">
        <f>K26+K28*11</f>
        <v>5720.0000000000009</v>
      </c>
    </row>
    <row r="27" spans="1:12" ht="34.5" customHeight="1">
      <c r="A27" s="56"/>
      <c r="B27" s="56"/>
      <c r="C27" s="56"/>
      <c r="D27" s="56"/>
      <c r="E27" s="56"/>
      <c r="F27" s="14">
        <v>2020.7</v>
      </c>
      <c r="G27" s="56"/>
      <c r="H27" s="56"/>
      <c r="I27" s="56"/>
      <c r="J27" s="56"/>
      <c r="K27" s="56"/>
      <c r="L27" s="56"/>
    </row>
    <row r="28" spans="1:12" ht="34.5" customHeight="1">
      <c r="A28" s="56"/>
      <c r="B28" s="56"/>
      <c r="C28" s="56"/>
      <c r="D28" s="56"/>
      <c r="E28" s="56"/>
      <c r="F28" s="14" t="s">
        <v>293</v>
      </c>
      <c r="G28" s="56"/>
      <c r="H28" s="56"/>
      <c r="I28" s="56"/>
      <c r="J28" s="56" t="s">
        <v>294</v>
      </c>
      <c r="K28" s="56">
        <f>800*(4*0.05+0.4)</f>
        <v>480.00000000000006</v>
      </c>
      <c r="L28" s="56"/>
    </row>
    <row r="29" spans="1:12" ht="34.5" customHeight="1">
      <c r="A29" s="56"/>
      <c r="B29" s="56"/>
      <c r="C29" s="56"/>
      <c r="D29" s="56"/>
      <c r="E29" s="56"/>
      <c r="F29" s="14" t="s">
        <v>295</v>
      </c>
      <c r="G29" s="56"/>
      <c r="H29" s="56"/>
      <c r="I29" s="56"/>
      <c r="J29" s="56"/>
      <c r="K29" s="56"/>
      <c r="L29" s="56"/>
    </row>
    <row r="30" spans="1:12" ht="34.5" customHeight="1">
      <c r="A30" s="56"/>
      <c r="B30" s="56"/>
      <c r="C30" s="56"/>
      <c r="D30" s="56"/>
      <c r="E30" s="56"/>
      <c r="F30" s="14" t="s">
        <v>296</v>
      </c>
      <c r="G30" s="56"/>
      <c r="H30" s="56"/>
      <c r="I30" s="56"/>
      <c r="J30" s="56"/>
      <c r="K30" s="56"/>
      <c r="L30" s="56"/>
    </row>
    <row r="31" spans="1:12" ht="34.5" customHeight="1">
      <c r="A31" s="56">
        <v>14</v>
      </c>
      <c r="B31" s="56" t="s">
        <v>288</v>
      </c>
      <c r="C31" s="56" t="s">
        <v>297</v>
      </c>
      <c r="D31" s="9" t="s">
        <v>298</v>
      </c>
      <c r="E31" s="9" t="s">
        <v>299</v>
      </c>
      <c r="F31" s="9" t="s">
        <v>300</v>
      </c>
      <c r="G31" s="56" t="s">
        <v>29</v>
      </c>
      <c r="H31" s="56" t="s">
        <v>301</v>
      </c>
      <c r="I31" s="56" t="s">
        <v>164</v>
      </c>
      <c r="J31" s="9" t="s">
        <v>142</v>
      </c>
      <c r="K31" s="16">
        <f>800*(6*0.05+0.4)</f>
        <v>560</v>
      </c>
      <c r="L31" s="56">
        <f>K31*9+K32*3</f>
        <v>6840</v>
      </c>
    </row>
    <row r="32" spans="1:12" ht="34.5" customHeight="1">
      <c r="A32" s="56"/>
      <c r="B32" s="56"/>
      <c r="C32" s="56"/>
      <c r="D32" s="56" t="s">
        <v>288</v>
      </c>
      <c r="E32" s="56" t="s">
        <v>89</v>
      </c>
      <c r="F32" s="9" t="s">
        <v>302</v>
      </c>
      <c r="G32" s="56"/>
      <c r="H32" s="56"/>
      <c r="I32" s="56"/>
      <c r="J32" s="56" t="s">
        <v>143</v>
      </c>
      <c r="K32" s="71">
        <f>800*(7*0.05+0.4)</f>
        <v>600</v>
      </c>
      <c r="L32" s="56"/>
    </row>
    <row r="33" spans="1:12" ht="34.5" customHeight="1">
      <c r="A33" s="56"/>
      <c r="B33" s="56"/>
      <c r="C33" s="56"/>
      <c r="D33" s="56"/>
      <c r="E33" s="56"/>
      <c r="F33" s="9" t="s">
        <v>296</v>
      </c>
      <c r="G33" s="56"/>
      <c r="H33" s="56"/>
      <c r="I33" s="56"/>
      <c r="J33" s="56"/>
      <c r="K33" s="71"/>
      <c r="L33" s="56"/>
    </row>
    <row r="34" spans="1:12" ht="34.5" customHeight="1">
      <c r="A34" s="56">
        <v>15</v>
      </c>
      <c r="B34" s="56" t="s">
        <v>388</v>
      </c>
      <c r="C34" s="56" t="s">
        <v>304</v>
      </c>
      <c r="D34" s="9" t="s">
        <v>233</v>
      </c>
      <c r="E34" s="9" t="s">
        <v>234</v>
      </c>
      <c r="F34" s="56" t="s">
        <v>305</v>
      </c>
      <c r="G34" s="56" t="s">
        <v>237</v>
      </c>
      <c r="H34" s="56">
        <v>2018.9</v>
      </c>
      <c r="I34" s="56" t="s">
        <v>238</v>
      </c>
      <c r="J34" s="56" t="s">
        <v>239</v>
      </c>
      <c r="K34" s="56">
        <f>800*(5*0.05+0.4)</f>
        <v>520</v>
      </c>
      <c r="L34" s="56">
        <f>K34*11+K36</f>
        <v>6280</v>
      </c>
    </row>
    <row r="35" spans="1:12" ht="34.5" customHeight="1">
      <c r="A35" s="56"/>
      <c r="B35" s="56"/>
      <c r="C35" s="56"/>
      <c r="D35" s="9" t="s">
        <v>235</v>
      </c>
      <c r="E35" s="9" t="s">
        <v>306</v>
      </c>
      <c r="F35" s="56"/>
      <c r="G35" s="56"/>
      <c r="H35" s="56"/>
      <c r="I35" s="56"/>
      <c r="J35" s="56"/>
      <c r="K35" s="56"/>
      <c r="L35" s="56"/>
    </row>
    <row r="36" spans="1:12" ht="34.5" customHeight="1">
      <c r="A36" s="56"/>
      <c r="B36" s="56"/>
      <c r="C36" s="56"/>
      <c r="D36" s="9" t="s">
        <v>303</v>
      </c>
      <c r="E36" s="9" t="s">
        <v>307</v>
      </c>
      <c r="F36" s="9" t="s">
        <v>308</v>
      </c>
      <c r="G36" s="56"/>
      <c r="H36" s="56"/>
      <c r="I36" s="56"/>
      <c r="J36" s="9">
        <v>2023.9</v>
      </c>
      <c r="K36" s="9">
        <f>800*(6*0.05+0.4)</f>
        <v>560</v>
      </c>
      <c r="L36" s="56"/>
    </row>
    <row r="37" spans="1:12" ht="34.5" customHeight="1">
      <c r="A37" s="56">
        <v>16</v>
      </c>
      <c r="B37" s="56" t="s">
        <v>388</v>
      </c>
      <c r="C37" s="56" t="s">
        <v>309</v>
      </c>
      <c r="D37" s="9" t="s">
        <v>235</v>
      </c>
      <c r="E37" s="9" t="s">
        <v>310</v>
      </c>
      <c r="F37" s="56" t="s">
        <v>102</v>
      </c>
      <c r="G37" s="56" t="s">
        <v>29</v>
      </c>
      <c r="H37" s="56" t="s">
        <v>311</v>
      </c>
      <c r="I37" s="56" t="s">
        <v>312</v>
      </c>
      <c r="J37" s="56" t="s">
        <v>159</v>
      </c>
      <c r="K37" s="56">
        <f>800*(2*0.05+0.4)</f>
        <v>400</v>
      </c>
      <c r="L37" s="56">
        <f>K37*9</f>
        <v>3600</v>
      </c>
    </row>
    <row r="38" spans="1:12" ht="34.5" customHeight="1">
      <c r="A38" s="56"/>
      <c r="B38" s="56"/>
      <c r="C38" s="56"/>
      <c r="D38" s="9" t="s">
        <v>303</v>
      </c>
      <c r="E38" s="9" t="s">
        <v>313</v>
      </c>
      <c r="F38" s="56"/>
      <c r="G38" s="56"/>
      <c r="H38" s="56"/>
      <c r="I38" s="56"/>
      <c r="J38" s="56"/>
      <c r="K38" s="56"/>
      <c r="L38" s="56"/>
    </row>
    <row r="39" spans="1:12" ht="34.5" customHeight="1">
      <c r="A39" s="9">
        <v>17</v>
      </c>
      <c r="B39" s="33" t="s">
        <v>389</v>
      </c>
      <c r="C39" s="9" t="s">
        <v>315</v>
      </c>
      <c r="D39" s="9" t="s">
        <v>314</v>
      </c>
      <c r="E39" s="9" t="s">
        <v>316</v>
      </c>
      <c r="F39" s="9" t="s">
        <v>317</v>
      </c>
      <c r="G39" s="9" t="s">
        <v>39</v>
      </c>
      <c r="H39" s="9" t="s">
        <v>168</v>
      </c>
      <c r="I39" s="9" t="s">
        <v>318</v>
      </c>
      <c r="J39" s="9" t="s">
        <v>294</v>
      </c>
      <c r="K39" s="9">
        <f>800*(2*0.05+0.6)</f>
        <v>560</v>
      </c>
      <c r="L39" s="9">
        <f>K39*11</f>
        <v>6160</v>
      </c>
    </row>
    <row r="40" spans="1:12" s="17" customFormat="1" ht="34.5" customHeight="1">
      <c r="A40" s="62" t="s">
        <v>109</v>
      </c>
      <c r="B40" s="62"/>
      <c r="C40" s="62"/>
      <c r="D40" s="62"/>
      <c r="E40" s="62"/>
      <c r="F40" s="62"/>
      <c r="G40" s="62"/>
      <c r="H40" s="62"/>
      <c r="I40" s="62"/>
      <c r="J40" s="62"/>
      <c r="K40" s="62"/>
      <c r="L40" s="12">
        <f>SUM(L4:L39)</f>
        <v>101160</v>
      </c>
    </row>
    <row r="42" spans="1:12" ht="21" customHeight="1">
      <c r="A42" s="52" t="s">
        <v>224</v>
      </c>
      <c r="B42" s="52"/>
    </row>
  </sheetData>
  <autoFilter ref="A3:L40">
    <extLst/>
  </autoFilter>
  <mergeCells count="137">
    <mergeCell ref="A2:L2"/>
    <mergeCell ref="A40:K40"/>
    <mergeCell ref="A42:B42"/>
    <mergeCell ref="A4:A5"/>
    <mergeCell ref="A6:A7"/>
    <mergeCell ref="A8:A9"/>
    <mergeCell ref="A10:A11"/>
    <mergeCell ref="A13:A14"/>
    <mergeCell ref="A15:A16"/>
    <mergeCell ref="A17:A18"/>
    <mergeCell ref="A19:A20"/>
    <mergeCell ref="A21:A22"/>
    <mergeCell ref="A24:A25"/>
    <mergeCell ref="A26:A30"/>
    <mergeCell ref="A31:A33"/>
    <mergeCell ref="A34:A36"/>
    <mergeCell ref="A37:A38"/>
    <mergeCell ref="B4:B5"/>
    <mergeCell ref="B6:B7"/>
    <mergeCell ref="B8:B9"/>
    <mergeCell ref="B10:B11"/>
    <mergeCell ref="B13:B14"/>
    <mergeCell ref="B15:B16"/>
    <mergeCell ref="B17:B18"/>
    <mergeCell ref="B19:B20"/>
    <mergeCell ref="B21:B22"/>
    <mergeCell ref="B24:B25"/>
    <mergeCell ref="B26:B30"/>
    <mergeCell ref="B31:B33"/>
    <mergeCell ref="B34:B36"/>
    <mergeCell ref="B37:B38"/>
    <mergeCell ref="C34:C36"/>
    <mergeCell ref="C37:C38"/>
    <mergeCell ref="D4:D5"/>
    <mergeCell ref="D6:D7"/>
    <mergeCell ref="D10:D11"/>
    <mergeCell ref="D13:D14"/>
    <mergeCell ref="D17:D18"/>
    <mergeCell ref="D19:D20"/>
    <mergeCell ref="D26:D30"/>
    <mergeCell ref="D32:D33"/>
    <mergeCell ref="C24:C25"/>
    <mergeCell ref="C26:C30"/>
    <mergeCell ref="C31:C33"/>
    <mergeCell ref="C4:C5"/>
    <mergeCell ref="C6:C7"/>
    <mergeCell ref="C8:C9"/>
    <mergeCell ref="C10:C11"/>
    <mergeCell ref="C13:C14"/>
    <mergeCell ref="C15:C16"/>
    <mergeCell ref="C17:C18"/>
    <mergeCell ref="C19:C20"/>
    <mergeCell ref="C21:C22"/>
    <mergeCell ref="F34:F35"/>
    <mergeCell ref="F37:F38"/>
    <mergeCell ref="E4:E5"/>
    <mergeCell ref="E6:E7"/>
    <mergeCell ref="E10:E11"/>
    <mergeCell ref="E13:E14"/>
    <mergeCell ref="E17:E18"/>
    <mergeCell ref="E19:E20"/>
    <mergeCell ref="E26:E30"/>
    <mergeCell ref="E32:E33"/>
    <mergeCell ref="G15:G16"/>
    <mergeCell ref="G17:G18"/>
    <mergeCell ref="G19:G20"/>
    <mergeCell ref="G21:G22"/>
    <mergeCell ref="F4:F5"/>
    <mergeCell ref="F6:F7"/>
    <mergeCell ref="F10:F11"/>
    <mergeCell ref="F13:F14"/>
    <mergeCell ref="F17:F18"/>
    <mergeCell ref="F21:F22"/>
    <mergeCell ref="G24:G25"/>
    <mergeCell ref="G26:G30"/>
    <mergeCell ref="G31:G33"/>
    <mergeCell ref="G34:G36"/>
    <mergeCell ref="G37:G38"/>
    <mergeCell ref="H4:H5"/>
    <mergeCell ref="H6:H7"/>
    <mergeCell ref="H8:H9"/>
    <mergeCell ref="H10:H11"/>
    <mergeCell ref="H13:H14"/>
    <mergeCell ref="H15:H16"/>
    <mergeCell ref="H17:H18"/>
    <mergeCell ref="H19:H20"/>
    <mergeCell ref="H21:H22"/>
    <mergeCell ref="H24:H25"/>
    <mergeCell ref="H26:H30"/>
    <mergeCell ref="H31:H33"/>
    <mergeCell ref="H34:H36"/>
    <mergeCell ref="H37:H38"/>
    <mergeCell ref="G4:G5"/>
    <mergeCell ref="G6:G7"/>
    <mergeCell ref="G8:G9"/>
    <mergeCell ref="G10:G11"/>
    <mergeCell ref="G13:G14"/>
    <mergeCell ref="I4:I5"/>
    <mergeCell ref="I6:I7"/>
    <mergeCell ref="I8:I9"/>
    <mergeCell ref="I10:I11"/>
    <mergeCell ref="I13:I14"/>
    <mergeCell ref="I15:I16"/>
    <mergeCell ref="I17:I18"/>
    <mergeCell ref="I19:I20"/>
    <mergeCell ref="I21:I22"/>
    <mergeCell ref="I37:I38"/>
    <mergeCell ref="J19:J20"/>
    <mergeCell ref="J26:J27"/>
    <mergeCell ref="J28:J30"/>
    <mergeCell ref="J32:J33"/>
    <mergeCell ref="J34:J35"/>
    <mergeCell ref="J37:J38"/>
    <mergeCell ref="K19:K20"/>
    <mergeCell ref="K26:K27"/>
    <mergeCell ref="K28:K30"/>
    <mergeCell ref="K32:K33"/>
    <mergeCell ref="K34:K35"/>
    <mergeCell ref="K37:K38"/>
    <mergeCell ref="I24:I25"/>
    <mergeCell ref="I26:I30"/>
    <mergeCell ref="I31:I33"/>
    <mergeCell ref="I34:I36"/>
    <mergeCell ref="L24:L25"/>
    <mergeCell ref="L26:L30"/>
    <mergeCell ref="L31:L33"/>
    <mergeCell ref="L34:L36"/>
    <mergeCell ref="L37:L38"/>
    <mergeCell ref="L4:L5"/>
    <mergeCell ref="L6:L7"/>
    <mergeCell ref="L8:L9"/>
    <mergeCell ref="L10:L11"/>
    <mergeCell ref="L13:L14"/>
    <mergeCell ref="L15:L16"/>
    <mergeCell ref="L17:L18"/>
    <mergeCell ref="L19:L20"/>
    <mergeCell ref="L21:L22"/>
  </mergeCells>
  <phoneticPr fontId="8" type="noConversion"/>
  <pageMargins left="0.27500000000000002" right="0.23611111111111099" top="0.39305555555555599" bottom="0.39305555555555599" header="0.156944444444444" footer="0.23611111111111099"/>
  <pageSetup paperSize="9" scale="75" fitToHeight="0" orientation="landscape"/>
</worksheet>
</file>

<file path=xl/worksheets/sheet5.xml><?xml version="1.0" encoding="utf-8"?>
<worksheet xmlns="http://schemas.openxmlformats.org/spreadsheetml/2006/main" xmlns:r="http://schemas.openxmlformats.org/officeDocument/2006/relationships">
  <dimension ref="A1:H11"/>
  <sheetViews>
    <sheetView workbookViewId="0">
      <selection activeCell="C12" sqref="C12"/>
    </sheetView>
  </sheetViews>
  <sheetFormatPr defaultColWidth="8.75" defaultRowHeight="13.5"/>
  <cols>
    <col min="1" max="1" width="7.25" style="2" bestFit="1" customWidth="1"/>
    <col min="2" max="2" width="34.125" style="2" bestFit="1" customWidth="1"/>
    <col min="3" max="3" width="17.375" style="2" customWidth="1"/>
    <col min="4" max="4" width="12.75" style="2" bestFit="1" customWidth="1"/>
    <col min="5" max="5" width="15.625" style="2" bestFit="1" customWidth="1"/>
    <col min="6" max="6" width="13.75" style="2" bestFit="1" customWidth="1"/>
    <col min="7" max="7" width="15.625" style="2" bestFit="1" customWidth="1"/>
    <col min="8" max="8" width="25.75" style="2" bestFit="1" customWidth="1"/>
    <col min="9" max="16384" width="8.75" style="2"/>
  </cols>
  <sheetData>
    <row r="1" spans="1:8" ht="30" customHeight="1">
      <c r="A1" s="28" t="s">
        <v>353</v>
      </c>
      <c r="B1" s="28"/>
    </row>
    <row r="2" spans="1:8" ht="44.25" customHeight="1">
      <c r="A2" s="74" t="s">
        <v>396</v>
      </c>
      <c r="B2" s="74"/>
      <c r="C2" s="74"/>
      <c r="D2" s="74"/>
      <c r="E2" s="74"/>
      <c r="F2" s="74"/>
      <c r="G2" s="74"/>
      <c r="H2" s="74"/>
    </row>
    <row r="3" spans="1:8" ht="44.25" customHeight="1">
      <c r="A3" s="4" t="s">
        <v>328</v>
      </c>
      <c r="B3" s="4" t="s">
        <v>327</v>
      </c>
      <c r="C3" s="4" t="s">
        <v>326</v>
      </c>
      <c r="D3" s="4" t="s">
        <v>325</v>
      </c>
      <c r="E3" s="4" t="s">
        <v>331</v>
      </c>
      <c r="F3" s="4" t="s">
        <v>333</v>
      </c>
      <c r="G3" s="4" t="s">
        <v>320</v>
      </c>
      <c r="H3" s="4" t="s">
        <v>323</v>
      </c>
    </row>
    <row r="4" spans="1:8" ht="44.25" customHeight="1">
      <c r="A4" s="5">
        <v>1</v>
      </c>
      <c r="B4" s="5" t="s">
        <v>321</v>
      </c>
      <c r="C4" s="5">
        <v>2050000</v>
      </c>
      <c r="D4" s="5" t="s">
        <v>322</v>
      </c>
      <c r="E4" s="5">
        <v>34</v>
      </c>
      <c r="F4" s="5">
        <v>5000</v>
      </c>
      <c r="G4" s="5">
        <f>E4*F4</f>
        <v>170000</v>
      </c>
      <c r="H4" s="6">
        <f>G4/2</f>
        <v>85000</v>
      </c>
    </row>
    <row r="5" spans="1:8" ht="26.25" customHeight="1">
      <c r="A5" s="75" t="s">
        <v>319</v>
      </c>
      <c r="B5" s="75"/>
      <c r="C5" s="3"/>
      <c r="D5" s="3"/>
      <c r="E5" s="3"/>
      <c r="F5" s="3"/>
      <c r="G5" s="3"/>
      <c r="H5" s="3"/>
    </row>
    <row r="6" spans="1:8" ht="26.25" customHeight="1">
      <c r="A6" s="18"/>
      <c r="B6" s="18"/>
      <c r="C6" s="3"/>
      <c r="D6" s="3"/>
      <c r="E6" s="3"/>
      <c r="F6" s="3"/>
      <c r="G6" s="3"/>
      <c r="H6" s="3"/>
    </row>
    <row r="7" spans="1:8" ht="44.25" customHeight="1">
      <c r="A7" s="74" t="s">
        <v>397</v>
      </c>
      <c r="B7" s="74"/>
      <c r="C7" s="74"/>
      <c r="D7" s="74"/>
      <c r="E7" s="74"/>
      <c r="F7" s="74"/>
      <c r="G7" s="74"/>
      <c r="H7" s="74"/>
    </row>
    <row r="8" spans="1:8" ht="44.25" customHeight="1">
      <c r="A8" s="4" t="s">
        <v>328</v>
      </c>
      <c r="B8" s="4" t="s">
        <v>327</v>
      </c>
      <c r="C8" s="4" t="s">
        <v>326</v>
      </c>
      <c r="D8" s="4" t="s">
        <v>325</v>
      </c>
      <c r="E8" s="4" t="s">
        <v>332</v>
      </c>
      <c r="F8" s="4" t="s">
        <v>333</v>
      </c>
      <c r="G8" s="4" t="s">
        <v>320</v>
      </c>
      <c r="H8" s="4" t="s">
        <v>324</v>
      </c>
    </row>
    <row r="9" spans="1:8" ht="44.25" customHeight="1">
      <c r="A9" s="5">
        <v>1</v>
      </c>
      <c r="B9" s="5" t="s">
        <v>329</v>
      </c>
      <c r="C9" s="5">
        <v>1000000000</v>
      </c>
      <c r="D9" s="5" t="s">
        <v>330</v>
      </c>
      <c r="E9" s="5">
        <v>138</v>
      </c>
      <c r="F9" s="5">
        <v>15000</v>
      </c>
      <c r="G9" s="5">
        <f>E9*F9</f>
        <v>2070000</v>
      </c>
      <c r="H9" s="6">
        <f>G9/2</f>
        <v>1035000</v>
      </c>
    </row>
    <row r="10" spans="1:8" ht="17.25" customHeight="1">
      <c r="A10" s="75" t="s">
        <v>319</v>
      </c>
      <c r="B10" s="75"/>
    </row>
    <row r="11" spans="1:8" ht="20.100000000000001" customHeight="1"/>
  </sheetData>
  <mergeCells count="4">
    <mergeCell ref="A7:H7"/>
    <mergeCell ref="A5:B5"/>
    <mergeCell ref="A2:H2"/>
    <mergeCell ref="A10:B10"/>
  </mergeCells>
  <phoneticPr fontId="8" type="noConversion"/>
  <pageMargins left="0.75" right="0.75" top="1.1416666666666699" bottom="1" header="0.5" footer="0.5"/>
  <pageSetup paperSize="9" orientation="landscape"/>
</worksheet>
</file>

<file path=xl/worksheets/sheet6.xml><?xml version="1.0" encoding="utf-8"?>
<worksheet xmlns="http://schemas.openxmlformats.org/spreadsheetml/2006/main" xmlns:r="http://schemas.openxmlformats.org/officeDocument/2006/relationships">
  <dimension ref="A1:F14"/>
  <sheetViews>
    <sheetView workbookViewId="0">
      <selection activeCell="C12" sqref="C12"/>
    </sheetView>
  </sheetViews>
  <sheetFormatPr defaultColWidth="8.75" defaultRowHeight="13.5"/>
  <cols>
    <col min="1" max="1" width="7.125" style="27" customWidth="1"/>
    <col min="2" max="2" width="23.5" style="27" bestFit="1" customWidth="1"/>
    <col min="3" max="3" width="13" style="27" customWidth="1"/>
    <col min="4" max="4" width="17.25" style="27" bestFit="1" customWidth="1"/>
    <col min="5" max="6" width="13.5" style="27" customWidth="1"/>
    <col min="7" max="16384" width="8.75" style="19"/>
  </cols>
  <sheetData>
    <row r="1" spans="1:6" ht="18.75">
      <c r="A1" s="29" t="s">
        <v>357</v>
      </c>
    </row>
    <row r="2" spans="1:6" ht="44.1" customHeight="1">
      <c r="A2" s="80" t="s">
        <v>398</v>
      </c>
      <c r="B2" s="80"/>
      <c r="C2" s="80"/>
      <c r="D2" s="80"/>
      <c r="E2" s="80"/>
      <c r="F2" s="80"/>
    </row>
    <row r="3" spans="1:6" ht="38.1" customHeight="1">
      <c r="A3" s="81" t="s">
        <v>347</v>
      </c>
      <c r="B3" s="81"/>
      <c r="C3" s="81"/>
      <c r="D3" s="81"/>
      <c r="E3" s="81"/>
      <c r="F3" s="81"/>
    </row>
    <row r="4" spans="1:6" ht="33" customHeight="1">
      <c r="A4" s="82" t="s">
        <v>0</v>
      </c>
      <c r="B4" s="82" t="s">
        <v>1</v>
      </c>
      <c r="C4" s="82" t="s">
        <v>339</v>
      </c>
      <c r="D4" s="83" t="s">
        <v>340</v>
      </c>
      <c r="E4" s="84"/>
      <c r="F4" s="82" t="s">
        <v>341</v>
      </c>
    </row>
    <row r="5" spans="1:6" ht="33" customHeight="1">
      <c r="A5" s="82"/>
      <c r="B5" s="82"/>
      <c r="C5" s="82"/>
      <c r="D5" s="85" t="s">
        <v>342</v>
      </c>
      <c r="E5" s="86"/>
      <c r="F5" s="82"/>
    </row>
    <row r="6" spans="1:6" ht="33" customHeight="1">
      <c r="A6" s="82"/>
      <c r="B6" s="82"/>
      <c r="C6" s="82"/>
      <c r="D6" s="87" t="s">
        <v>346</v>
      </c>
      <c r="E6" s="82"/>
      <c r="F6" s="82"/>
    </row>
    <row r="7" spans="1:6" ht="33" customHeight="1">
      <c r="A7" s="82"/>
      <c r="B7" s="82"/>
      <c r="C7" s="82"/>
      <c r="D7" s="20" t="s">
        <v>343</v>
      </c>
      <c r="E7" s="21" t="s">
        <v>344</v>
      </c>
      <c r="F7" s="82"/>
    </row>
    <row r="8" spans="1:6" ht="33" customHeight="1">
      <c r="A8" s="22">
        <v>1</v>
      </c>
      <c r="B8" s="23" t="s">
        <v>103</v>
      </c>
      <c r="C8" s="22" t="s">
        <v>345</v>
      </c>
      <c r="D8" s="24" t="s">
        <v>348</v>
      </c>
      <c r="E8" s="24">
        <v>4800</v>
      </c>
      <c r="F8" s="24">
        <v>4800</v>
      </c>
    </row>
    <row r="9" spans="1:6" s="26" customFormat="1" ht="33" customHeight="1">
      <c r="A9" s="77" t="s">
        <v>109</v>
      </c>
      <c r="B9" s="78"/>
      <c r="C9" s="78"/>
      <c r="D9" s="79"/>
      <c r="E9" s="25">
        <f>SUM(E8:E8)</f>
        <v>4800</v>
      </c>
      <c r="F9" s="25">
        <f>SUM(F8:F8)</f>
        <v>4800</v>
      </c>
    </row>
    <row r="10" spans="1:6" ht="60.75" customHeight="1">
      <c r="A10" s="76" t="s">
        <v>402</v>
      </c>
      <c r="B10" s="76"/>
      <c r="C10" s="76"/>
      <c r="D10" s="76"/>
      <c r="E10" s="76"/>
      <c r="F10" s="76"/>
    </row>
    <row r="11" spans="1:6" ht="26.1" customHeight="1"/>
    <row r="12" spans="1:6" ht="26.1" customHeight="1"/>
    <row r="13" spans="1:6" ht="26.1" customHeight="1"/>
    <row r="14" spans="1:6" ht="18.95" customHeight="1"/>
  </sheetData>
  <mergeCells count="11">
    <mergeCell ref="A10:F10"/>
    <mergeCell ref="A9:D9"/>
    <mergeCell ref="A2:F2"/>
    <mergeCell ref="A3:F3"/>
    <mergeCell ref="A4:A7"/>
    <mergeCell ref="B4:B7"/>
    <mergeCell ref="C4:C7"/>
    <mergeCell ref="D4:E4"/>
    <mergeCell ref="F4:F7"/>
    <mergeCell ref="D5:E5"/>
    <mergeCell ref="D6:E6"/>
  </mergeCells>
  <phoneticPr fontId="2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5"/>
  <sheetViews>
    <sheetView workbookViewId="0">
      <selection activeCell="B13" sqref="B13"/>
    </sheetView>
  </sheetViews>
  <sheetFormatPr defaultRowHeight="13.5"/>
  <cols>
    <col min="1" max="1" width="10.625" bestFit="1" customWidth="1"/>
    <col min="2" max="2" width="56.25" bestFit="1" customWidth="1"/>
    <col min="3" max="3" width="15.625" bestFit="1" customWidth="1"/>
    <col min="4" max="4" width="18.125" bestFit="1" customWidth="1"/>
    <col min="5" max="6" width="14.125" customWidth="1"/>
    <col min="7" max="7" width="15.625" bestFit="1" customWidth="1"/>
  </cols>
  <sheetData>
    <row r="1" spans="1:7" ht="18.75">
      <c r="A1" s="28" t="s">
        <v>400</v>
      </c>
      <c r="B1" s="28"/>
      <c r="C1" s="2"/>
      <c r="D1" s="2"/>
      <c r="E1" s="2"/>
      <c r="F1" s="2"/>
      <c r="G1" s="2"/>
    </row>
    <row r="2" spans="1:7" ht="46.5" customHeight="1">
      <c r="A2" s="74" t="s">
        <v>399</v>
      </c>
      <c r="B2" s="74"/>
      <c r="C2" s="74"/>
      <c r="D2" s="74"/>
      <c r="E2" s="74"/>
      <c r="F2" s="74"/>
      <c r="G2" s="74"/>
    </row>
    <row r="3" spans="1:7" ht="94.5" customHeight="1">
      <c r="A3" s="4" t="s">
        <v>328</v>
      </c>
      <c r="B3" s="4" t="s">
        <v>327</v>
      </c>
      <c r="C3" s="4" t="s">
        <v>355</v>
      </c>
      <c r="D3" s="4" t="s">
        <v>356</v>
      </c>
      <c r="E3" s="4" t="s">
        <v>332</v>
      </c>
      <c r="F3" s="4" t="s">
        <v>333</v>
      </c>
      <c r="G3" s="4" t="s">
        <v>320</v>
      </c>
    </row>
    <row r="4" spans="1:7" ht="46.5" customHeight="1">
      <c r="A4" s="5">
        <v>1</v>
      </c>
      <c r="B4" s="5" t="s">
        <v>354</v>
      </c>
      <c r="C4" s="30">
        <v>44719</v>
      </c>
      <c r="D4" s="30">
        <v>45036</v>
      </c>
      <c r="E4" s="5">
        <v>61</v>
      </c>
      <c r="F4" s="5">
        <v>2000</v>
      </c>
      <c r="G4" s="5">
        <f>E4*F4</f>
        <v>122000</v>
      </c>
    </row>
    <row r="5" spans="1:7">
      <c r="A5" s="75" t="s">
        <v>319</v>
      </c>
      <c r="B5" s="75"/>
    </row>
  </sheetData>
  <mergeCells count="2">
    <mergeCell ref="A2:G2"/>
    <mergeCell ref="A5:B5"/>
  </mergeCells>
  <phoneticPr fontId="2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Kingsoft Office</Application>
  <DocSecurity>0</DocSecurity>
  <ScaleCrop>false</ScaleCrop>
  <HeadingPairs>
    <vt:vector size="4" baseType="variant">
      <vt:variant>
        <vt:lpstr>工作表</vt:lpstr>
      </vt:variant>
      <vt:variant>
        <vt:i4>7</vt:i4>
      </vt:variant>
      <vt:variant>
        <vt:lpstr>命名范围</vt:lpstr>
      </vt:variant>
      <vt:variant>
        <vt:i4>3</vt:i4>
      </vt:variant>
    </vt:vector>
  </HeadingPairs>
  <TitlesOfParts>
    <vt:vector size="10" baseType="lpstr">
      <vt:lpstr>汇总表</vt:lpstr>
      <vt:lpstr>入职奖励</vt:lpstr>
      <vt:lpstr>岗位津贴</vt:lpstr>
      <vt:lpstr>岗位津贴（居家）</vt:lpstr>
      <vt:lpstr>新增床位补贴</vt:lpstr>
      <vt:lpstr>五类老人</vt:lpstr>
      <vt:lpstr>区护理型床位补贴</vt:lpstr>
      <vt:lpstr>岗位津贴!Print_Titles</vt:lpstr>
      <vt:lpstr>'岗位津贴（居家）'!Print_Titles</vt:lpstr>
      <vt:lpstr>入职奖励!Print_Titles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cp:lastModifiedBy>
  <dcterms:created xsi:type="dcterms:W3CDTF">2022-05-24T00:26:00Z</dcterms:created>
  <dcterms:modified xsi:type="dcterms:W3CDTF">2023-11-17T02:23:10Z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CD7C1D0CD0714625BCD4711B5BBEF8B8_13</vt:lpwstr>
  </property>
  <property fmtid="{D5CDD505-2E9C-101B-9397-08002B2CF9AE}" pid="4" name="KSOProductBuildVer">
    <vt:lpwstr>2052-6.2.2.8394</vt:lpwstr>
  </property>
</Properties>
</file>